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580" windowHeight="5640" activeTab="1"/>
  </bookViews>
  <sheets>
    <sheet name="OCTUBRE-DICIEMBRE" sheetId="1" r:id="rId1"/>
    <sheet name="RECIPROCAS OCT-DIC" sheetId="2" r:id="rId2"/>
  </sheets>
  <definedNames>
    <definedName name="_xlnm._FilterDatabase" localSheetId="0" hidden="1">'OCTUBRE-DICIEMBRE'!$A$1:$J$547</definedName>
    <definedName name="_xlnm.Print_Titles" localSheetId="1">'RECIPROCAS OCT-DIC'!$6:$6</definedName>
  </definedNames>
  <calcPr fullCalcOnLoad="1"/>
</workbook>
</file>

<file path=xl/sharedStrings.xml><?xml version="1.0" encoding="utf-8"?>
<sst xmlns="http://schemas.openxmlformats.org/spreadsheetml/2006/main" count="868" uniqueCount="677">
  <si>
    <t>PARA PROYECTOS DE INVERSION</t>
  </si>
  <si>
    <t>POSITIVA</t>
  </si>
  <si>
    <t>UNIDAD DE RESERVA I.S.S.</t>
  </si>
  <si>
    <t>SAN JUAN DE ARAMA</t>
  </si>
  <si>
    <t>VILLANUEVA</t>
  </si>
  <si>
    <t>Prima de navidad</t>
  </si>
  <si>
    <t>Vacaciones</t>
  </si>
  <si>
    <t>Bonificacion especial de recreación</t>
  </si>
  <si>
    <t>Dotación y suministro a trabajadores</t>
  </si>
  <si>
    <t>Tasas</t>
  </si>
  <si>
    <t>Para proyectos de Inversión</t>
  </si>
  <si>
    <t>Servicios Personales Indirectos-Otros</t>
  </si>
  <si>
    <t>036012</t>
  </si>
  <si>
    <t>037012</t>
  </si>
  <si>
    <t>037013</t>
  </si>
  <si>
    <t>020716</t>
  </si>
  <si>
    <t>Excedentes Financieros</t>
  </si>
  <si>
    <t>022716</t>
  </si>
  <si>
    <t>024303</t>
  </si>
  <si>
    <t>Transferencias y aportes</t>
  </si>
  <si>
    <t>084015</t>
  </si>
  <si>
    <t>DEPARTAMENTO</t>
  </si>
  <si>
    <t>META</t>
  </si>
  <si>
    <t>MUNICIPIO</t>
  </si>
  <si>
    <t>VILLAVICENCIO</t>
  </si>
  <si>
    <t>ENTIDAD</t>
  </si>
  <si>
    <t>UNIVERSIDAD DE LOS LLANOS</t>
  </si>
  <si>
    <t xml:space="preserve">CODIGO </t>
  </si>
  <si>
    <t>FECHA CORTE</t>
  </si>
  <si>
    <t xml:space="preserve">Periodo de </t>
  </si>
  <si>
    <t>Codigo Contable</t>
  </si>
  <si>
    <t>Nombre de la Cuenta</t>
  </si>
  <si>
    <t>Saldo Inicial</t>
  </si>
  <si>
    <t>Movimiento Debito</t>
  </si>
  <si>
    <t>Movimiento Credito</t>
  </si>
  <si>
    <t>Saldo Final</t>
  </si>
  <si>
    <t>Saldo Final Corriente</t>
  </si>
  <si>
    <t>Saldo Final No Corriente</t>
  </si>
  <si>
    <t>000000</t>
  </si>
  <si>
    <t>CUENTAS DE PLANEACION Y PRESUPUESTO</t>
  </si>
  <si>
    <t>020000</t>
  </si>
  <si>
    <t>PRESUPUESTO DE INGRESOS</t>
  </si>
  <si>
    <t>020300</t>
  </si>
  <si>
    <t>INGRESOS NO TRIBUTARIOS APROBADOS (Db)</t>
  </si>
  <si>
    <t>020341</t>
  </si>
  <si>
    <t>020342</t>
  </si>
  <si>
    <t>Venta Servicios Educativos</t>
  </si>
  <si>
    <t>020352</t>
  </si>
  <si>
    <t>Venta de otros servicios</t>
  </si>
  <si>
    <t>022624</t>
  </si>
  <si>
    <t>020400</t>
  </si>
  <si>
    <t>TRANSFERENCIAS Y APORTES APROBADOS (Db)</t>
  </si>
  <si>
    <t>020423</t>
  </si>
  <si>
    <t>Aportes recibidos del gobierno nacional</t>
  </si>
  <si>
    <t>020700</t>
  </si>
  <si>
    <t>RECURSOS DE CAPITAL  APROBADOS (Db)</t>
  </si>
  <si>
    <t>020719</t>
  </si>
  <si>
    <t>Rendimientos financieros - recursos libre destinacion</t>
  </si>
  <si>
    <t>Recuperacion de cartera</t>
  </si>
  <si>
    <t>Otros recursos de capital</t>
  </si>
  <si>
    <t>021700</t>
  </si>
  <si>
    <t>INGRESOS NO TRIBUTARIOS POR EJECUTAR (Cr)</t>
  </si>
  <si>
    <t>021741</t>
  </si>
  <si>
    <t>Venta de Bienes por operaciones Comerciales</t>
  </si>
  <si>
    <t>021742</t>
  </si>
  <si>
    <t>Venta de Servicios Educativos</t>
  </si>
  <si>
    <t>021752</t>
  </si>
  <si>
    <t>Venta de Otros Servicios</t>
  </si>
  <si>
    <t>021800</t>
  </si>
  <si>
    <t>TRANSFERENCIAS Y APORTES POR EJECUTAR (Cr)</t>
  </si>
  <si>
    <t>021823</t>
  </si>
  <si>
    <t>021900</t>
  </si>
  <si>
    <t>RECURSOS DE CAPITAL POR EJECUTAR  (Cr)</t>
  </si>
  <si>
    <t>021919</t>
  </si>
  <si>
    <t>021937</t>
  </si>
  <si>
    <t>021990</t>
  </si>
  <si>
    <t>022400</t>
  </si>
  <si>
    <t>RECAUDO EN EFECTIVO POR INGRESOS  NO TRIBUTARIOS (Cr)</t>
  </si>
  <si>
    <t>022441</t>
  </si>
  <si>
    <t>Venta de Bienes por operaciones comeciales</t>
  </si>
  <si>
    <t>022442</t>
  </si>
  <si>
    <t>022452</t>
  </si>
  <si>
    <t>022600</t>
  </si>
  <si>
    <t>RECAUDOS EN EFECTIVO  POR TRANSFERENCIAS Y APORTES (Cr)</t>
  </si>
  <si>
    <t>022623</t>
  </si>
  <si>
    <t>Aportes recibidos del Gobierno Nacional</t>
  </si>
  <si>
    <t>022700</t>
  </si>
  <si>
    <t>RECAUDOS EN EFECTIVO POR RECURSOS DE CAPITAL (Cr)</t>
  </si>
  <si>
    <t>022719</t>
  </si>
  <si>
    <t>Rendimientos financieros - recursos libre inversión</t>
  </si>
  <si>
    <t>022737</t>
  </si>
  <si>
    <t>022790</t>
  </si>
  <si>
    <t>030000</t>
  </si>
  <si>
    <t>PRESUPUESTO DE GASTOS</t>
  </si>
  <si>
    <t>032000</t>
  </si>
  <si>
    <t>GASTOS DE PERSONAL APROBADOS (Cr)</t>
  </si>
  <si>
    <t>032001</t>
  </si>
  <si>
    <t>Serv. Personales Asociados a la nomina - Sueldos Personal de nom.</t>
  </si>
  <si>
    <t>032002</t>
  </si>
  <si>
    <t>Serv. Personales Asociados a la nomina -Prima tecnica</t>
  </si>
  <si>
    <t>032003</t>
  </si>
  <si>
    <t>Servicicos Personales Asociados a la nomina - Otros</t>
  </si>
  <si>
    <t>032005</t>
  </si>
  <si>
    <t>Serv. Personales Asociados a la nomina - horas extras</t>
  </si>
  <si>
    <t>032008</t>
  </si>
  <si>
    <t>Servicios Personales Indirectos - Honorarios</t>
  </si>
  <si>
    <t>032010</t>
  </si>
  <si>
    <t>Servicios Personales Indirectos - Remuneracion servicios tecnicos</t>
  </si>
  <si>
    <t>032012</t>
  </si>
  <si>
    <t>Servicios Personales Indirectos - Hora catedra</t>
  </si>
  <si>
    <t>032013</t>
  </si>
  <si>
    <t>Servicios Personales Indirectos - Otros</t>
  </si>
  <si>
    <t>032014</t>
  </si>
  <si>
    <t>Contribuciones inherentes a la nomina - Administradas sector privado</t>
  </si>
  <si>
    <t>032016</t>
  </si>
  <si>
    <t>Contribuciones inherentes a la nomina - ICBF</t>
  </si>
  <si>
    <t>032100</t>
  </si>
  <si>
    <t>GASTOS GENERALES APROBADOS (Cr)</t>
  </si>
  <si>
    <t>032106</t>
  </si>
  <si>
    <t>Adquisición de bienes y servicios - Materiales y suministros</t>
  </si>
  <si>
    <t>032107</t>
  </si>
  <si>
    <t>Adquisición de bienes y servicios - Mantenimiento</t>
  </si>
  <si>
    <t>032108</t>
  </si>
  <si>
    <t>Adquisición de bienes y servicios - Comunicaciones y transporte</t>
  </si>
  <si>
    <t>032109</t>
  </si>
  <si>
    <t>Adquisición de bienes y servicios - Impresos y Publicaciones</t>
  </si>
  <si>
    <t>032110</t>
  </si>
  <si>
    <t>Adquisición de bienes y servicios - Servicios Publicos</t>
  </si>
  <si>
    <t>032111</t>
  </si>
  <si>
    <t>Adquisición de bienes y servicios - Seguros</t>
  </si>
  <si>
    <t>INGRESOS FISCALES</t>
  </si>
  <si>
    <t>NO TRIBUTARIOS</t>
  </si>
  <si>
    <t>Estampilla</t>
  </si>
  <si>
    <t>EDUCACION FORMAL - SUPERIOR POSTGRADO</t>
  </si>
  <si>
    <t>032113</t>
  </si>
  <si>
    <t>Adquisición de bienes y servicios - Viaticos y gastos de viaje</t>
  </si>
  <si>
    <t>032191</t>
  </si>
  <si>
    <t>Adquisición de bienes y servicios - Otros gastos adquision de servicios</t>
  </si>
  <si>
    <t>032300</t>
  </si>
  <si>
    <t>TRANSFERENCIAS CORRIENTES APROBADAS (Cr)</t>
  </si>
  <si>
    <t>032302</t>
  </si>
  <si>
    <t>Transferencias al sector pùblico - Orden nacional</t>
  </si>
  <si>
    <t>032500</t>
  </si>
  <si>
    <t>GASTOS DE COMERCIALIZACION Y PRODUCCION APROBADOS (Cr)</t>
  </si>
  <si>
    <t>032502</t>
  </si>
  <si>
    <t>Comercial -Otros gastos</t>
  </si>
  <si>
    <t>032505</t>
  </si>
  <si>
    <t>Agricola - Compra de Bienes y servicios</t>
  </si>
  <si>
    <t>033100</t>
  </si>
  <si>
    <t>GASTOS DE PERSONAL POR EJECUTAR (Db)</t>
  </si>
  <si>
    <t>033101</t>
  </si>
  <si>
    <t>033102</t>
  </si>
  <si>
    <t>033103</t>
  </si>
  <si>
    <t>033105</t>
  </si>
  <si>
    <t>033108</t>
  </si>
  <si>
    <t>033110</t>
  </si>
  <si>
    <t>033112</t>
  </si>
  <si>
    <t>033113</t>
  </si>
  <si>
    <t>033114</t>
  </si>
  <si>
    <t>033116</t>
  </si>
  <si>
    <t>033200</t>
  </si>
  <si>
    <t>GASTOS GENERALES POR EJECUTAR (Db)</t>
  </si>
  <si>
    <t>033206</t>
  </si>
  <si>
    <t>033207</t>
  </si>
  <si>
    <t>033208</t>
  </si>
  <si>
    <t>033209</t>
  </si>
  <si>
    <t>033210</t>
  </si>
  <si>
    <t>033211</t>
  </si>
  <si>
    <t>033213</t>
  </si>
  <si>
    <t>033291</t>
  </si>
  <si>
    <t>033400</t>
  </si>
  <si>
    <t>TRANSFERENCIAS CORRIENTES POR EJECUTAR (Db)</t>
  </si>
  <si>
    <t>033402</t>
  </si>
  <si>
    <t>033600</t>
  </si>
  <si>
    <t>GASTOS DE COMERCIALIZACION Y PRODUCCION X EJECUTAR (Dd)</t>
  </si>
  <si>
    <t>033602</t>
  </si>
  <si>
    <t>033605</t>
  </si>
  <si>
    <t>035000</t>
  </si>
  <si>
    <t>GASTOS DE PERSONAL COMPROMETIDOS (Db)</t>
  </si>
  <si>
    <t>035001</t>
  </si>
  <si>
    <t>035002</t>
  </si>
  <si>
    <t>035003</t>
  </si>
  <si>
    <t>035005</t>
  </si>
  <si>
    <t>035008</t>
  </si>
  <si>
    <t>035010</t>
  </si>
  <si>
    <t>035014</t>
  </si>
  <si>
    <t>035016</t>
  </si>
  <si>
    <t>035100</t>
  </si>
  <si>
    <t>GASTOS GENERALES COMPROMETIDOS (Db)</t>
  </si>
  <si>
    <t>035106</t>
  </si>
  <si>
    <t>035107</t>
  </si>
  <si>
    <t>035108</t>
  </si>
  <si>
    <t>035109</t>
  </si>
  <si>
    <t>035110</t>
  </si>
  <si>
    <t>035111</t>
  </si>
  <si>
    <t>035113</t>
  </si>
  <si>
    <t>035191</t>
  </si>
  <si>
    <t>035200</t>
  </si>
  <si>
    <t>TRANSFERENCIAS CORRIENTES COMPROMETIDAS (Db)</t>
  </si>
  <si>
    <t>035202</t>
  </si>
  <si>
    <t>035400</t>
  </si>
  <si>
    <t>GASTOS DE COMERCIALIZACION Y PROD. COMPROMETIDOS (Dd)</t>
  </si>
  <si>
    <t>035402</t>
  </si>
  <si>
    <t>035405</t>
  </si>
  <si>
    <t>036000</t>
  </si>
  <si>
    <t>OBLIGACIONES EN GASTOS DE PERSONAL (Db)</t>
  </si>
  <si>
    <t>036001</t>
  </si>
  <si>
    <t>036002</t>
  </si>
  <si>
    <t>036003</t>
  </si>
  <si>
    <t>036005</t>
  </si>
  <si>
    <t>036008</t>
  </si>
  <si>
    <t>036010</t>
  </si>
  <si>
    <t>036014</t>
  </si>
  <si>
    <t>036016</t>
  </si>
  <si>
    <t>036100</t>
  </si>
  <si>
    <t>OBLIGACIONES EN GASTOS GENERALES (Db)</t>
  </si>
  <si>
    <t>036106</t>
  </si>
  <si>
    <t>036107</t>
  </si>
  <si>
    <t>036108</t>
  </si>
  <si>
    <t>036109</t>
  </si>
  <si>
    <t>036110</t>
  </si>
  <si>
    <t>036111</t>
  </si>
  <si>
    <t>036113</t>
  </si>
  <si>
    <t>036191</t>
  </si>
  <si>
    <t>Adquisición de bienes y servicios - Otros gastos adquision de Servicios</t>
  </si>
  <si>
    <t>036200</t>
  </si>
  <si>
    <t>OBLIGACIONES EN TRANSFERENCIAS CORRIENTES (Db)</t>
  </si>
  <si>
    <t>036202</t>
  </si>
  <si>
    <t>036400</t>
  </si>
  <si>
    <t>OBLIGACIONES EN GASTOS DE COMERCIALIZACION Y PROD. (Dd)</t>
  </si>
  <si>
    <t>036402</t>
  </si>
  <si>
    <t>036405</t>
  </si>
  <si>
    <t>037000</t>
  </si>
  <si>
    <t>PAGOS EN EFECTIVO POR GASTOS DE PERSONAL (Db)</t>
  </si>
  <si>
    <t>037001</t>
  </si>
  <si>
    <t>037002</t>
  </si>
  <si>
    <t>037003</t>
  </si>
  <si>
    <t>037005</t>
  </si>
  <si>
    <t>037008</t>
  </si>
  <si>
    <t>037010</t>
  </si>
  <si>
    <t>037014</t>
  </si>
  <si>
    <t>037016</t>
  </si>
  <si>
    <t>037100</t>
  </si>
  <si>
    <t>PAGOS EN EFECTIVO POR GASTOS GENERALES (Db)</t>
  </si>
  <si>
    <t>037106</t>
  </si>
  <si>
    <t>037107</t>
  </si>
  <si>
    <t>037108</t>
  </si>
  <si>
    <t>037109</t>
  </si>
  <si>
    <t>037110</t>
  </si>
  <si>
    <t>037111</t>
  </si>
  <si>
    <t>037113</t>
  </si>
  <si>
    <t>037191</t>
  </si>
  <si>
    <t>037200</t>
  </si>
  <si>
    <t>PAGOS EN EFECTIVO POR TRANSFERENCIAS CORRIENTES (Db)</t>
  </si>
  <si>
    <t>037202</t>
  </si>
  <si>
    <t>037400</t>
  </si>
  <si>
    <t>PAGOS EN EFECTIVO POR GASTOS DE COMERCIAL. Y PROD. (Dd)</t>
  </si>
  <si>
    <t>037402</t>
  </si>
  <si>
    <t>037405</t>
  </si>
  <si>
    <t>050000</t>
  </si>
  <si>
    <t>PRESUPUESTO DE GASTOS DE INVERSION APROBADOS</t>
  </si>
  <si>
    <t>053600</t>
  </si>
  <si>
    <t>SECTOR EDUCACION - APROBADOS (Cr)</t>
  </si>
  <si>
    <t>053612</t>
  </si>
  <si>
    <t>Proteccion y bienestar social del recurso humano</t>
  </si>
  <si>
    <t>053690</t>
  </si>
  <si>
    <t>Otros programa de inversion</t>
  </si>
  <si>
    <t>056100</t>
  </si>
  <si>
    <t>SECTOR EDUCACION - POR EJECUTAR  (Db)</t>
  </si>
  <si>
    <t>056112</t>
  </si>
  <si>
    <t>056190</t>
  </si>
  <si>
    <t>060000</t>
  </si>
  <si>
    <t>PRESUPUESTO DE GASTOS DE INVERSION EJECUTADOS</t>
  </si>
  <si>
    <t>063600</t>
  </si>
  <si>
    <t>SECTOR EDUCACION - COMPROMISOS (Db)</t>
  </si>
  <si>
    <t>063612</t>
  </si>
  <si>
    <t>066100</t>
  </si>
  <si>
    <t>SECTOR EDUCACION - OBLIGACIONES  (Db)</t>
  </si>
  <si>
    <t>066112</t>
  </si>
  <si>
    <t>070000</t>
  </si>
  <si>
    <t>PRESUPUESTO DE GASTOS DE INVERSION PAGADOS</t>
  </si>
  <si>
    <t>073600</t>
  </si>
  <si>
    <t>SECTOR EDUCACION - PAGOS EN EFECTIVO (Cr)</t>
  </si>
  <si>
    <t>073612</t>
  </si>
  <si>
    <t>080000</t>
  </si>
  <si>
    <t>RESERVAS PRESUPUESTALES Y CUENTAS POR PAGAR</t>
  </si>
  <si>
    <t>083000</t>
  </si>
  <si>
    <t>RESERVAS PRESUPUESTALES CONSTITUIDAS (CR)</t>
  </si>
  <si>
    <t>083001</t>
  </si>
  <si>
    <t>Gastos de personal</t>
  </si>
  <si>
    <t>083002</t>
  </si>
  <si>
    <t>Gastos generales</t>
  </si>
  <si>
    <t>083005</t>
  </si>
  <si>
    <t>Gastos de comercialización y producción</t>
  </si>
  <si>
    <t>083015</t>
  </si>
  <si>
    <t>Gastos de inversión - sector educacion</t>
  </si>
  <si>
    <t>083500</t>
  </si>
  <si>
    <t>RESERVAS PRESUPUESTALES POR EJECUTAR (DB)</t>
  </si>
  <si>
    <t>083501</t>
  </si>
  <si>
    <t>Gastos de pesonal</t>
  </si>
  <si>
    <t>083502</t>
  </si>
  <si>
    <t>083505</t>
  </si>
  <si>
    <t>083515</t>
  </si>
  <si>
    <t>084000</t>
  </si>
  <si>
    <t>OBLIGACIONES EN RESERVAS PRESUPUESTALES (DB)</t>
  </si>
  <si>
    <t>084001</t>
  </si>
  <si>
    <t>084005</t>
  </si>
  <si>
    <t>084500</t>
  </si>
  <si>
    <t>RESERVAS PRESUPUESTALES PAGADAS (DB)</t>
  </si>
  <si>
    <t>084501</t>
  </si>
  <si>
    <t>084502</t>
  </si>
  <si>
    <t>084505</t>
  </si>
  <si>
    <t>084515</t>
  </si>
  <si>
    <t>085000</t>
  </si>
  <si>
    <t>CUENTAS POR PAGAR CONSTITUIDAS (CR)</t>
  </si>
  <si>
    <t>085002</t>
  </si>
  <si>
    <t>086000</t>
  </si>
  <si>
    <t>CUENTAS POR PAGAR CANCELADAS (DB)</t>
  </si>
  <si>
    <t>ACTIVO</t>
  </si>
  <si>
    <t>EFECTIVO</t>
  </si>
  <si>
    <t>CAJA</t>
  </si>
  <si>
    <t>Caja Principal</t>
  </si>
  <si>
    <t>Cajas Menores</t>
  </si>
  <si>
    <t>DEPOSITOS EN INSTITUCIONES FINANCIERAS</t>
  </si>
  <si>
    <t>Cuentas Corrientes Bancarias</t>
  </si>
  <si>
    <t>Cuentas de Ahorro</t>
  </si>
  <si>
    <t>INVERSIONES</t>
  </si>
  <si>
    <t>INVERSIONES PATRIMONIALES NO CONTROLANTES</t>
  </si>
  <si>
    <t>DEUDORES</t>
  </si>
  <si>
    <t>PRESTACION DE SERVICIOS</t>
  </si>
  <si>
    <t>Servicios Educativos</t>
  </si>
  <si>
    <t>AVANCE Y ANTICIPOS  ENTREGADOS</t>
  </si>
  <si>
    <t>Avances Funcionarios: Viáticos - Gastos de Viaje - Compras</t>
  </si>
  <si>
    <t>Anticipo para adquisición bienes y servicios</t>
  </si>
  <si>
    <t>OTROS DEUDORES</t>
  </si>
  <si>
    <t>Cuotas Partes de Pensiones</t>
  </si>
  <si>
    <t>PROVISION PARA DEUDORES (Cr)</t>
  </si>
  <si>
    <t>Prestación de servicios</t>
  </si>
  <si>
    <t>PROPIEDADES, PLANTA Y EQUIPO</t>
  </si>
  <si>
    <t>TERRENOS</t>
  </si>
  <si>
    <t>Urbanos</t>
  </si>
  <si>
    <t>Rurales</t>
  </si>
  <si>
    <t>SEMOVIENTES</t>
  </si>
  <si>
    <t>De trabajo</t>
  </si>
  <si>
    <t>BIENES MUEBLES EN BODEGA</t>
  </si>
  <si>
    <t>Maquinaria y equipo</t>
  </si>
  <si>
    <t>Equipo médico y científico</t>
  </si>
  <si>
    <t>Muebles, enseres y equipo de oficina</t>
  </si>
  <si>
    <t>Equipo de comunicación y computación</t>
  </si>
  <si>
    <t>Equipo de transporte, tracción y elevación</t>
  </si>
  <si>
    <t>Equipo de comedor, cocina, despensa y hotelería</t>
  </si>
  <si>
    <t>Otros bienes muebles en bodega</t>
  </si>
  <si>
    <t>EDIFICACIONES</t>
  </si>
  <si>
    <t>Edificios y casas</t>
  </si>
  <si>
    <t>PLANTAS, DUCTOS Y TUNELES</t>
  </si>
  <si>
    <t>Subestaciones y/o Estaciones de regulación</t>
  </si>
  <si>
    <t>REDES, LINEAS Y CABLES</t>
  </si>
  <si>
    <t>Lineas y cables de conducción</t>
  </si>
  <si>
    <t>MAQUINARIA Y EQUIPO</t>
  </si>
  <si>
    <t>Equipo de construcción (208)</t>
  </si>
  <si>
    <t>Equipo de música</t>
  </si>
  <si>
    <t>Equipo de recreación y deporte (209)</t>
  </si>
  <si>
    <t>Herramientas y accesorios (214)</t>
  </si>
  <si>
    <t>EQUIPO MEDICO Y CIENTIFICO</t>
  </si>
  <si>
    <t>Equipo de laboratorio (210)</t>
  </si>
  <si>
    <t>MUEBLES, ENSERES Y EQUIPO DE OFICINA</t>
  </si>
  <si>
    <t>Muebles y enseres (218)</t>
  </si>
  <si>
    <t>Equipos y máquinas de oficina (212)</t>
  </si>
  <si>
    <t>EQUIPOS DE COMUNICACION Y COMPUTACION</t>
  </si>
  <si>
    <t>Equipo de comunicación (207)</t>
  </si>
  <si>
    <t>Equipo de computación  (224)</t>
  </si>
  <si>
    <t>EQUIPO DE TRANSPORTE, TRACCION Y ELEVACION</t>
  </si>
  <si>
    <t>Terrestre (213)</t>
  </si>
  <si>
    <t>EQUIPO DE COMEDOR, DESPENSA Y HOTELERIA (206)</t>
  </si>
  <si>
    <t>Maquinaria y equipo de restaurante y cafetería</t>
  </si>
  <si>
    <t>DEPRECIACION ACUMULADA (Cr)</t>
  </si>
  <si>
    <t>Edificaciones</t>
  </si>
  <si>
    <t>Aportes recibidos del gobierno Departamental</t>
  </si>
  <si>
    <t>024300</t>
  </si>
  <si>
    <t>RECAUDOS DE INGRESOS NO AFORADOS</t>
  </si>
  <si>
    <t>086002</t>
  </si>
  <si>
    <t>Equipos de comunicación y computación</t>
  </si>
  <si>
    <t>OTROS ACTIVOS</t>
  </si>
  <si>
    <t>BIENES Y SERVICIOS PAGADOS POR ANTICIPADO</t>
  </si>
  <si>
    <t>Seguros</t>
  </si>
  <si>
    <t>CARGOS DIFERIDOS</t>
  </si>
  <si>
    <t>Materiales y suministros</t>
  </si>
  <si>
    <t>BIENES DE ARTE Y CULTURA</t>
  </si>
  <si>
    <t>Obras de arte</t>
  </si>
  <si>
    <t>libros y publicaciones de investigación y consulta (216)</t>
  </si>
  <si>
    <t>INTANGIBLES  (225)</t>
  </si>
  <si>
    <t>Software</t>
  </si>
  <si>
    <t>AMORTIZACION ACUMULADO DE INTANGIBLES (Cr)</t>
  </si>
  <si>
    <t>VALORIZACIONES</t>
  </si>
  <si>
    <t>Inversiones en sociedades de economia mixta</t>
  </si>
  <si>
    <t>Terrenos</t>
  </si>
  <si>
    <t>Plantas, ductos y tuneles</t>
  </si>
  <si>
    <t>PASIVO</t>
  </si>
  <si>
    <t>CUENTAS POR PAGAR</t>
  </si>
  <si>
    <t>ADQUISION DE BIENES Y SERVICIOS NACIONALES</t>
  </si>
  <si>
    <t>Bienes y Servicios</t>
  </si>
  <si>
    <t>ACREEDORES</t>
  </si>
  <si>
    <t>Aportes a fondos pensionales</t>
  </si>
  <si>
    <t>Aportes a seguridad social</t>
  </si>
  <si>
    <t xml:space="preserve"> Aportes al ICBF y cajas de compensación</t>
  </si>
  <si>
    <t>Sindicatos</t>
  </si>
  <si>
    <t>Cooperativas</t>
  </si>
  <si>
    <t>Embargos judiciales</t>
  </si>
  <si>
    <t>cheques no cobrados o por reclamar</t>
  </si>
  <si>
    <t>Aporte Riesgos profesionales</t>
  </si>
  <si>
    <t>Libranzas</t>
  </si>
  <si>
    <t>Otros acreedores</t>
  </si>
  <si>
    <t>RETENCION EN LA FUENTE E IMPUESTO DE TIMBRE</t>
  </si>
  <si>
    <t>Salarios y pagos laborales</t>
  </si>
  <si>
    <t>Honorarios</t>
  </si>
  <si>
    <t>Servicios</t>
  </si>
  <si>
    <t>Arrendamientos</t>
  </si>
  <si>
    <t>Compras</t>
  </si>
  <si>
    <t>Impuesto a las ventas retenido por consignar</t>
  </si>
  <si>
    <t>IMPUESTOS, CONTRIBUCIONES Y TASAS POR PAGAR</t>
  </si>
  <si>
    <t>Gravamenes movimientos financieros</t>
  </si>
  <si>
    <t>OBLIGACIONES LABORALES Y DE SEGURIDAD SOCIAL INTEGRAL</t>
  </si>
  <si>
    <t>SALARIOS Y PRESTACIONES SOCIALES</t>
  </si>
  <si>
    <t>Nómina por pagar</t>
  </si>
  <si>
    <t>Prima de vacaciones</t>
  </si>
  <si>
    <t>Prima de servicios</t>
  </si>
  <si>
    <t>Bonificaciones</t>
  </si>
  <si>
    <t>PASIVOS ESTIMADOS</t>
  </si>
  <si>
    <t>Litigios o demandas</t>
  </si>
  <si>
    <t>Cesantías</t>
  </si>
  <si>
    <t>Cálculo actuarial de pensiones actuales</t>
  </si>
  <si>
    <t>Pensiones actuales por amortizar (Db)</t>
  </si>
  <si>
    <t>PATRIMONIO</t>
  </si>
  <si>
    <t>PATRIMONIO INSTITUCIONAL</t>
  </si>
  <si>
    <t>CAPITAL FISCAL</t>
  </si>
  <si>
    <t>Capital fiscal</t>
  </si>
  <si>
    <t>SUPERAVIT POR DONACIONES</t>
  </si>
  <si>
    <t>En especie</t>
  </si>
  <si>
    <t>En derechos</t>
  </si>
  <si>
    <t>SUPERAVIT POR VALORIZACION</t>
  </si>
  <si>
    <t>Plantas, ductos y túneles</t>
  </si>
  <si>
    <t>INGRESOS</t>
  </si>
  <si>
    <t>VENTA DE BIENES</t>
  </si>
  <si>
    <t>PRODUCTOS AGROPECUARIOS, DE SILVICULTURA Y PESCA</t>
  </si>
  <si>
    <t>Productos agrícolas</t>
  </si>
  <si>
    <t>Productos píscícolas</t>
  </si>
  <si>
    <t>VENTA DE SERVICIOS</t>
  </si>
  <si>
    <t>SERVICIOS EDUCATIVOS</t>
  </si>
  <si>
    <t>Educación formal - superior formación profesional</t>
  </si>
  <si>
    <t>Educación Formal superior Postgrados</t>
  </si>
  <si>
    <t>OTROS SERVICIOS</t>
  </si>
  <si>
    <t>Administración de Proyectos</t>
  </si>
  <si>
    <t>Otros servicios</t>
  </si>
  <si>
    <t>DEVOLUCIONES, REBAJAS Y DESCUENTOS EN VENTA DE SERV. (DB)</t>
  </si>
  <si>
    <t>TRANSFERENCIAS</t>
  </si>
  <si>
    <t>OTRAS TRANSFERENCIAS</t>
  </si>
  <si>
    <t>Para gastos de funcionamiento</t>
  </si>
  <si>
    <t>OTROS INGRESOS</t>
  </si>
  <si>
    <t>FINANCIEROS</t>
  </si>
  <si>
    <t>Intereses y rendimientos deudores</t>
  </si>
  <si>
    <t>Rendimiento por reajuste monetario</t>
  </si>
  <si>
    <t>OTROS INGRESOS ORDINARIOS</t>
  </si>
  <si>
    <t xml:space="preserve">Publicaciones </t>
  </si>
  <si>
    <t>EXTRAORDINARIOS</t>
  </si>
  <si>
    <t>Sobrantes</t>
  </si>
  <si>
    <t>Recuperaciones</t>
  </si>
  <si>
    <t>GASTOS</t>
  </si>
  <si>
    <t>ADMINISTRACION</t>
  </si>
  <si>
    <t>SUELDOS Y SALARIOS</t>
  </si>
  <si>
    <t>Sueldos de personal</t>
  </si>
  <si>
    <t>Horas extras y festivos</t>
  </si>
  <si>
    <t>Remuneración servicios técnicos</t>
  </si>
  <si>
    <t>Auxilio de transporte</t>
  </si>
  <si>
    <t>Cesantias</t>
  </si>
  <si>
    <t>Capacitación, bienestar social y estimulos</t>
  </si>
  <si>
    <t>Bonificación por servicios prestados</t>
  </si>
  <si>
    <t>Subsidio de alimentación</t>
  </si>
  <si>
    <t>Otras primas</t>
  </si>
  <si>
    <t>CONTRIBUCIONES IMPUTADAS</t>
  </si>
  <si>
    <t>Indemnizaciones</t>
  </si>
  <si>
    <t>Amortizacion calculo actuarial  pensiones actuales</t>
  </si>
  <si>
    <t>CONTRIBUCIONES EFECTIVAS</t>
  </si>
  <si>
    <t>Aportes a Cajas de Compensanción Familiar</t>
  </si>
  <si>
    <t>Cotizaciones a seguridad social en salud</t>
  </si>
  <si>
    <t>Cotizaciones a riesgos profesionales</t>
  </si>
  <si>
    <t>Cotizaciones a entidades administradoras regimen prima media</t>
  </si>
  <si>
    <t>APORTES SOBRE LA NOMINA</t>
  </si>
  <si>
    <t>Aportes al ICBF</t>
  </si>
  <si>
    <t>GENERALES</t>
  </si>
  <si>
    <t>Estudios y Proyectos</t>
  </si>
  <si>
    <t>Vigilancia y seguridad</t>
  </si>
  <si>
    <t>Mantenimiento</t>
  </si>
  <si>
    <t>Servicios Públicos</t>
  </si>
  <si>
    <t>Viáticos y gastos de viaje</t>
  </si>
  <si>
    <t>Impresos, publicaciones, suscripciones y afiliaciones</t>
  </si>
  <si>
    <t>Comunicaciones y transporte</t>
  </si>
  <si>
    <t>Seguros generales</t>
  </si>
  <si>
    <t>Generales</t>
  </si>
  <si>
    <t>Otros gastos generales</t>
  </si>
  <si>
    <t>IMPUESTOS, CONTRIBUCIONES Y TASAS</t>
  </si>
  <si>
    <t>Predial Unificado</t>
  </si>
  <si>
    <t>OTROS GASTOS</t>
  </si>
  <si>
    <t>OTROS GASTOS ORDINARIOS</t>
  </si>
  <si>
    <t>Pérdida en retiro de activos</t>
  </si>
  <si>
    <t>COSTO DE VENTAS</t>
  </si>
  <si>
    <t>COSTO DE VENTAS DE SERVICIOS</t>
  </si>
  <si>
    <t>Educaciòn Formal-Superior Profesional</t>
  </si>
  <si>
    <t>Educaciòn Formal-Superior Posgrados</t>
  </si>
  <si>
    <t>COSTOS DE PRODUCCION</t>
  </si>
  <si>
    <t>EDUCACION FORMAL - SUPERIOR FORMACION PROFESIONAL</t>
  </si>
  <si>
    <t>Sueldos y salarios</t>
  </si>
  <si>
    <t>Traslado de costos (CR)</t>
  </si>
  <si>
    <t>Sueldos y Salarios</t>
  </si>
  <si>
    <t>REACAUDO A FAVOR DE TERCEROS</t>
  </si>
  <si>
    <t>Recaudos Por Clasificar</t>
  </si>
  <si>
    <t>OTROS PASIVOS</t>
  </si>
  <si>
    <t>020424</t>
  </si>
  <si>
    <t>024302</t>
  </si>
  <si>
    <t>Ingresos No Tributarios</t>
  </si>
  <si>
    <t>PARA GASTOS DE FUNCIONAMIENTO</t>
  </si>
  <si>
    <t>NOMBRE: JHOAN A. NOVOA MOSQUERA</t>
  </si>
  <si>
    <t>024304</t>
  </si>
  <si>
    <t>Recursos de Capital</t>
  </si>
  <si>
    <t>Contribuciones inherentes a la nomina - Otros aportes Ent. Pública</t>
  </si>
  <si>
    <t>TRANSFERENCIAS POR COBRAR</t>
  </si>
  <si>
    <t>CUENTAS DE ORDEN DEUDORAS</t>
  </si>
  <si>
    <t>DERECHOS CONTINGENTES</t>
  </si>
  <si>
    <t>LITIGIOS O DEMANDAS</t>
  </si>
  <si>
    <t>DEUDORAS DE CONTROL</t>
  </si>
  <si>
    <t>ACTIVOS TOTALMENTE DEPRECIADOS, AGOTADOS Y AMORTIZADOS</t>
  </si>
  <si>
    <t>Propiedad Planta y Equipo</t>
  </si>
  <si>
    <t>RESPONSABILIDADES</t>
  </si>
  <si>
    <t>En proceso internas</t>
  </si>
  <si>
    <t>OTRAS CUENTAS DEUDORAS DE CONTROL</t>
  </si>
  <si>
    <t>Acuerdos de pagos por rentas por cobrar</t>
  </si>
  <si>
    <t>Otras cuentas deudoras de control</t>
  </si>
  <si>
    <t>DEUDORAS POR CONTRA (Cr)</t>
  </si>
  <si>
    <t>DERECHOS CONTINGENTES POR  CONTRA (Cr)</t>
  </si>
  <si>
    <t>Litigios y demandas</t>
  </si>
  <si>
    <t>DEUDORAS DE CONTROL POR CONTRA (Cr)</t>
  </si>
  <si>
    <t>Activos totalmente depreciados agotados y amortizados</t>
  </si>
  <si>
    <t>Responsabilidades</t>
  </si>
  <si>
    <t>RESPONSABILIDADES CONTINGENTES</t>
  </si>
  <si>
    <t>Laborales</t>
  </si>
  <si>
    <t>Administrativos</t>
  </si>
  <si>
    <t>ACREEDORAS POR CONTRA (Db)</t>
  </si>
  <si>
    <t>RESPONSABILIDADES CONTINGENTES POR CONTRA (DB)</t>
  </si>
  <si>
    <t>FIRMA JEFE AREA FINANCIERA</t>
  </si>
  <si>
    <t>FIRMA CONTADOR</t>
  </si>
  <si>
    <t>NOMBRE: ANA STELLA NOVOA ROZO</t>
  </si>
  <si>
    <t xml:space="preserve">T.P.45801-T </t>
  </si>
  <si>
    <t>Efectivo</t>
  </si>
  <si>
    <t>ESTAMPILLA</t>
  </si>
  <si>
    <t xml:space="preserve">FIRMA REPRESENTANTE LEGAL </t>
  </si>
  <si>
    <t xml:space="preserve">Otras transferencias </t>
  </si>
  <si>
    <t>020790</t>
  </si>
  <si>
    <t>085005</t>
  </si>
  <si>
    <t>085015</t>
  </si>
  <si>
    <t>Gastos de comercializacion y produccion</t>
  </si>
  <si>
    <t>086005</t>
  </si>
  <si>
    <t>Sociedades de economía mixta</t>
  </si>
  <si>
    <t>NOMBRE: OSCAR DOMÍNGUEZ GONZÁLEZ</t>
  </si>
  <si>
    <t xml:space="preserve">                        Rector </t>
  </si>
  <si>
    <t>CUENTAS DE ORDEN ACREEDORAS</t>
  </si>
  <si>
    <t>INGRESOS NO TRIBUTARIOS</t>
  </si>
  <si>
    <t>Rector</t>
  </si>
  <si>
    <t>Inversiones en entidades privadas</t>
  </si>
  <si>
    <t>PROVISIONES PROTECCION DE PROPIEDADES, PLANTA Y EQUIPO</t>
  </si>
  <si>
    <t>Entidades privadas</t>
  </si>
  <si>
    <t>035012</t>
  </si>
  <si>
    <t>Servicios Personales Indirectos-Hora Catedra</t>
  </si>
  <si>
    <t>066190</t>
  </si>
  <si>
    <t>073690</t>
  </si>
  <si>
    <t>063690</t>
  </si>
  <si>
    <t>GOBERNACION DEL META</t>
  </si>
  <si>
    <t>053601</t>
  </si>
  <si>
    <t>Contribución infraestructura propia  de sector</t>
  </si>
  <si>
    <t>056101</t>
  </si>
  <si>
    <t>Construcción, infraestructura propia del sector</t>
  </si>
  <si>
    <t>Calculo actuarial de cuotas partes de pensiones</t>
  </si>
  <si>
    <t>Cuotas partes de pensiones por amortizar (Db)</t>
  </si>
  <si>
    <t>DEPOSITOS ENTREGADOS EN GARANTIA</t>
  </si>
  <si>
    <t>Depósitos Judiciales</t>
  </si>
  <si>
    <t>Liquidacion Provisional de cuotas partes de bonos pensionales</t>
  </si>
  <si>
    <t>DEVOLUCION IVA</t>
  </si>
  <si>
    <t>MINISTERIO DE HACIENDA Y CREDITO PUBLICO</t>
  </si>
  <si>
    <t>RECURSOS RECIBIDOS EN ADMINISTRACION</t>
  </si>
  <si>
    <t>En Administracion</t>
  </si>
  <si>
    <t>PROVISION PARA CONTINGENCIAS</t>
  </si>
  <si>
    <t>Litigios</t>
  </si>
  <si>
    <t>Semovientes</t>
  </si>
  <si>
    <t>DEPARTAMENTO  DEL META</t>
  </si>
  <si>
    <t>UNIVERSIDAD DELVALLE DEL CAUCA</t>
  </si>
  <si>
    <t>EMPRESA DE ACUEDUCTO DE V.CIO</t>
  </si>
  <si>
    <t>GRAVAMENES A LOS MOVIMIENTOS FINANCIEROS</t>
  </si>
  <si>
    <t>DIRECCION DE IMPUESTOS NACIONALES</t>
  </si>
  <si>
    <t>CODIGO</t>
  </si>
  <si>
    <t>FECHA DE CORTE</t>
  </si>
  <si>
    <t>Codigo Contable Subcuenta</t>
  </si>
  <si>
    <t>Nombre de la Subcuenta</t>
  </si>
  <si>
    <t>PROVISIONES, DEPRECIACIONES Y AMORTIZACIONES</t>
  </si>
  <si>
    <t>Depreciacion de Propiedad, Planta y Equipo</t>
  </si>
  <si>
    <t>Amortizacion de Otros Activos</t>
  </si>
  <si>
    <t>Depreciacion y Amortizacion</t>
  </si>
  <si>
    <t>Codigo entidad Reciproca</t>
  </si>
  <si>
    <t>Nombre entidad Reciproca</t>
  </si>
  <si>
    <t>Valor Corriente</t>
  </si>
  <si>
    <t>Valor No Corriente</t>
  </si>
  <si>
    <t>CUOTAS PARTES DE PENSIONES</t>
  </si>
  <si>
    <t>MINISTERIO DE MINAS Y ENERGIA</t>
  </si>
  <si>
    <t>UNIVERSIDAD NACIONAL DE COLOMBIA</t>
  </si>
  <si>
    <t>I.S.S.</t>
  </si>
  <si>
    <t>GOBERNACION DE NARIÑO</t>
  </si>
  <si>
    <t>GOBERNACION DE BOYACA</t>
  </si>
  <si>
    <t>GOBERNACION DEL VALLE DEL CAUCA</t>
  </si>
  <si>
    <t>GOBERNACION DEL CAUCA</t>
  </si>
  <si>
    <t>RESTREPO</t>
  </si>
  <si>
    <t>MINISTERIO DE EDUCACION</t>
  </si>
  <si>
    <t>ADMINISTRACION DE PROYECTOS</t>
  </si>
  <si>
    <t>COTIZACIONES A SEGURIDAD SOCIAL SALUD</t>
  </si>
  <si>
    <t>COTIZACIONES A RIESGOS PROFESIONALES</t>
  </si>
  <si>
    <t>COTIZACIONES ENTIDADES ADM. PRIMA MEDIA</t>
  </si>
  <si>
    <t>APORTES AL ICBF</t>
  </si>
  <si>
    <t>I.C.B.F.</t>
  </si>
  <si>
    <t>SERVICIOS PUBLICOS</t>
  </si>
  <si>
    <t>ELECTRIFICADORA DEL META</t>
  </si>
  <si>
    <t>IMPUESTO PREDIAL</t>
  </si>
  <si>
    <t xml:space="preserve">        FIRMA REPRESENTANTE LEGAL</t>
  </si>
  <si>
    <t>Jefe de División Financiera</t>
  </si>
  <si>
    <t>032023</t>
  </si>
  <si>
    <t>033123</t>
  </si>
  <si>
    <t>037023</t>
  </si>
  <si>
    <t>Contribuciones inherentes a la nomina - Otros aportes Ent. Estado</t>
  </si>
  <si>
    <t>035023</t>
  </si>
  <si>
    <t>036023</t>
  </si>
  <si>
    <t>Devolución Iva para entidades de educación Sup.</t>
  </si>
  <si>
    <t>Administrativas</t>
  </si>
  <si>
    <t>Contratos de obra</t>
  </si>
  <si>
    <t>Retencion de Impuesto de Industria y Comercio por compras</t>
  </si>
  <si>
    <t>066101</t>
  </si>
  <si>
    <t>073601</t>
  </si>
  <si>
    <t>063601</t>
  </si>
  <si>
    <t>Transferencias corrientes</t>
  </si>
  <si>
    <t>086015</t>
  </si>
  <si>
    <t>Plantas, Ductos y Tuneles</t>
  </si>
  <si>
    <t>Redes, lineas y cables</t>
  </si>
  <si>
    <t>RESERVA FINANCIERA ACTUARIAL</t>
  </si>
  <si>
    <t>085003</t>
  </si>
  <si>
    <t>Deudores</t>
  </si>
  <si>
    <t>Prestacion de servicios</t>
  </si>
  <si>
    <t>Venta de Servicios</t>
  </si>
  <si>
    <t>PROVISION PARA PENSIONES</t>
  </si>
  <si>
    <t>PROVISION PARA PRESTACIONES SOCIALES</t>
  </si>
  <si>
    <t>PROVISION PARA BONOS PENSIONALES</t>
  </si>
  <si>
    <t>Impuesto para preservar la seguridad democrática</t>
  </si>
  <si>
    <t>AJUSTE DE EJERCICIOS ANTERIORES</t>
  </si>
  <si>
    <t>PATRIMONIO INSTITUCIONAL INCORPORADO</t>
  </si>
  <si>
    <t>Bienes</t>
  </si>
  <si>
    <t>Cuota de fiscalización y Auditaje</t>
  </si>
  <si>
    <t>PUERTO GAITAN</t>
  </si>
  <si>
    <t>IMPUESTO PARA PRESERVAR LA SEGURIDAD DEM</t>
  </si>
  <si>
    <t>CUOTA DE FISCALIZACION Y AUDITAJE</t>
  </si>
  <si>
    <t>CONTRALORIA GENERAL DE LA REPUBLICA</t>
  </si>
  <si>
    <t>1 DE OCTUBRE AL 31 DE DICIEMBRE DE 2011</t>
  </si>
  <si>
    <t>035013</t>
  </si>
  <si>
    <t>036013</t>
  </si>
  <si>
    <t>Servicios Personales Indirectos -Otros</t>
  </si>
  <si>
    <t>DEUDAS DE DIFICIL RECAUDO</t>
  </si>
  <si>
    <t>Utilidad o excedente del ejercicio</t>
  </si>
  <si>
    <t>RESULTADOS DE EJERCICIOS</t>
  </si>
  <si>
    <t>CIERRE DE INGRESOS GASTOS Y COSTOS</t>
  </si>
  <si>
    <t>Cierre de Ingresos Gastos y Costos</t>
  </si>
  <si>
    <t>CORPORACION PARA EL DESARROLLO DE LA MACARENA</t>
  </si>
  <si>
    <t>Provisiones, depreciaciones y amortizaciones</t>
  </si>
  <si>
    <t>Contribuciones</t>
  </si>
  <si>
    <t>020737</t>
  </si>
  <si>
    <t>Recuperacion cartera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</si>
</sst>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;[Red]0"/>
    <numFmt numFmtId="181" formatCode="_(* #,##0_);_(* \(#,##0\);_(* &quot;-&quot;??_);_(@_)"/>
    <numFmt numFmtId="182" formatCode="dd/mm/yy;"/>
    <numFmt numFmtId="183" formatCode="[$-C0A]dddd\,\ dd&quot; de &quot;mmmm&quot; de &quot;yyyy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180" fontId="9" fillId="0" borderId="0" xfId="0" applyNumberFormat="1" applyFont="1" applyBorder="1" applyAlignment="1" quotePrefix="1">
      <alignment horizontal="left"/>
    </xf>
    <xf numFmtId="14" fontId="0" fillId="0" borderId="0" xfId="0" applyNumberFormat="1" applyFont="1" applyAlignment="1">
      <alignment horizontal="left"/>
    </xf>
    <xf numFmtId="0" fontId="4" fillId="4" borderId="1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vertical="justify" wrapText="1"/>
    </xf>
    <xf numFmtId="4" fontId="4" fillId="4" borderId="14" xfId="0" applyNumberFormat="1" applyFont="1" applyFill="1" applyBorder="1" applyAlignment="1">
      <alignment horizontal="center" vertical="justify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16" xfId="45" applyNumberFormat="1" applyFont="1" applyFill="1" applyBorder="1" applyAlignment="1" applyProtection="1">
      <alignment/>
      <protection/>
    </xf>
    <xf numFmtId="1" fontId="11" fillId="0" borderId="15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32" borderId="15" xfId="0" applyFont="1" applyFill="1" applyBorder="1" applyAlignment="1">
      <alignment/>
    </xf>
    <xf numFmtId="1" fontId="11" fillId="32" borderId="15" xfId="0" applyNumberFormat="1" applyFont="1" applyFill="1" applyBorder="1" applyAlignment="1">
      <alignment horizontal="center"/>
    </xf>
    <xf numFmtId="4" fontId="9" fillId="32" borderId="15" xfId="0" applyNumberFormat="1" applyFont="1" applyFill="1" applyBorder="1" applyAlignment="1">
      <alignment/>
    </xf>
    <xf numFmtId="0" fontId="9" fillId="32" borderId="0" xfId="0" applyFont="1" applyFill="1" applyAlignment="1">
      <alignment/>
    </xf>
    <xf numFmtId="1" fontId="11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/>
    </xf>
    <xf numFmtId="1" fontId="9" fillId="0" borderId="17" xfId="0" applyNumberFormat="1" applyFont="1" applyBorder="1" applyAlignment="1">
      <alignment horizontal="center"/>
    </xf>
    <xf numFmtId="1" fontId="9" fillId="32" borderId="17" xfId="0" applyNumberFormat="1" applyFont="1" applyFill="1" applyBorder="1" applyAlignment="1">
      <alignment horizontal="center"/>
    </xf>
    <xf numFmtId="4" fontId="9" fillId="32" borderId="18" xfId="0" applyNumberFormat="1" applyFont="1" applyFill="1" applyBorder="1" applyAlignment="1">
      <alignment/>
    </xf>
    <xf numFmtId="1" fontId="9" fillId="0" borderId="17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" fontId="4" fillId="0" borderId="15" xfId="48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19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justify"/>
    </xf>
    <xf numFmtId="4" fontId="4" fillId="0" borderId="14" xfId="0" applyNumberFormat="1" applyFont="1" applyFill="1" applyBorder="1" applyAlignment="1">
      <alignment horizontal="center" vertical="justify"/>
    </xf>
    <xf numFmtId="49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" fontId="11" fillId="0" borderId="17" xfId="0" applyNumberFormat="1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/>
    </xf>
    <xf numFmtId="0" fontId="11" fillId="0" borderId="15" xfId="0" applyFont="1" applyFill="1" applyBorder="1" applyAlignment="1">
      <alignment horizontal="left"/>
    </xf>
    <xf numFmtId="4" fontId="9" fillId="3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" fontId="0" fillId="0" borderId="15" xfId="48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17" xfId="0" applyFont="1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 horizontal="justify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/>
    </xf>
    <xf numFmtId="4" fontId="9" fillId="0" borderId="11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9" fillId="0" borderId="18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ovoa@unillanos.edu.co" TargetMode="External" /><Relationship Id="rId2" Type="http://schemas.openxmlformats.org/officeDocument/2006/relationships/hyperlink" Target="http://www.unillanos.edu.co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showGridLines="0" zoomScale="120" zoomScaleNormal="120" zoomScalePageLayoutView="0" workbookViewId="0" topLeftCell="A1">
      <selection activeCell="D555" sqref="D555"/>
    </sheetView>
  </sheetViews>
  <sheetFormatPr defaultColWidth="11.421875" defaultRowHeight="12.75"/>
  <cols>
    <col min="1" max="1" width="16.00390625" style="119" customWidth="1"/>
    <col min="2" max="2" width="45.7109375" style="90" customWidth="1"/>
    <col min="3" max="3" width="13.57421875" style="97" customWidth="1"/>
    <col min="4" max="4" width="14.00390625" style="97" customWidth="1"/>
    <col min="5" max="5" width="14.140625" style="97" customWidth="1"/>
    <col min="6" max="6" width="13.57421875" style="97" customWidth="1"/>
    <col min="7" max="7" width="13.00390625" style="97" customWidth="1"/>
    <col min="8" max="8" width="13.7109375" style="97" customWidth="1"/>
    <col min="9" max="9" width="15.00390625" style="90" customWidth="1"/>
    <col min="10" max="10" width="16.421875" style="60" bestFit="1" customWidth="1"/>
    <col min="11" max="11" width="16.57421875" style="90" bestFit="1" customWidth="1"/>
    <col min="12" max="12" width="13.28125" style="90" bestFit="1" customWidth="1"/>
    <col min="13" max="16384" width="11.421875" style="90" customWidth="1"/>
  </cols>
  <sheetData>
    <row r="1" spans="1:2" ht="13.5" customHeight="1">
      <c r="A1" s="90" t="s">
        <v>23</v>
      </c>
      <c r="B1" s="60" t="s">
        <v>24</v>
      </c>
    </row>
    <row r="2" spans="1:2" ht="12.75">
      <c r="A2" s="90" t="s">
        <v>25</v>
      </c>
      <c r="B2" s="60" t="s">
        <v>26</v>
      </c>
    </row>
    <row r="3" spans="1:2" ht="12.75">
      <c r="A3" s="90" t="s">
        <v>27</v>
      </c>
      <c r="B3" s="98">
        <v>28450000</v>
      </c>
    </row>
    <row r="4" spans="1:9" ht="12.75">
      <c r="A4" s="90" t="s">
        <v>28</v>
      </c>
      <c r="B4" s="99">
        <v>40908</v>
      </c>
      <c r="I4" s="97"/>
    </row>
    <row r="5" spans="1:2" ht="13.5" thickBot="1">
      <c r="A5" s="90" t="s">
        <v>29</v>
      </c>
      <c r="B5" s="90" t="s">
        <v>663</v>
      </c>
    </row>
    <row r="6" spans="1:9" ht="25.5">
      <c r="A6" s="70" t="s">
        <v>30</v>
      </c>
      <c r="B6" s="71" t="s">
        <v>31</v>
      </c>
      <c r="C6" s="55" t="s">
        <v>32</v>
      </c>
      <c r="D6" s="72" t="s">
        <v>33</v>
      </c>
      <c r="E6" s="72" t="s">
        <v>34</v>
      </c>
      <c r="F6" s="55" t="s">
        <v>35</v>
      </c>
      <c r="G6" s="72" t="s">
        <v>36</v>
      </c>
      <c r="H6" s="73" t="s">
        <v>37</v>
      </c>
      <c r="I6" s="60"/>
    </row>
    <row r="7" spans="1:9" ht="12.75">
      <c r="A7" s="74" t="s">
        <v>38</v>
      </c>
      <c r="B7" s="62" t="s">
        <v>39</v>
      </c>
      <c r="C7" s="63">
        <v>0</v>
      </c>
      <c r="D7" s="56">
        <f>SUM(D8+D47+D178+D187+D196+D201)</f>
        <v>49862256</v>
      </c>
      <c r="E7" s="56">
        <f>SUM(E8+E47+E178+E187+E196+E201)</f>
        <v>49862256</v>
      </c>
      <c r="F7" s="56">
        <f aca="true" t="shared" si="0" ref="F7:F37">+C7+D7-E7</f>
        <v>0</v>
      </c>
      <c r="G7" s="57">
        <f>SUM(G8+G47+G178+G187+G196+G201)</f>
        <v>0</v>
      </c>
      <c r="H7" s="57">
        <f>SUM(H8+H47+H178+H187+H196+H201)</f>
        <v>0</v>
      </c>
      <c r="I7" s="60"/>
    </row>
    <row r="8" spans="1:9" ht="12.75">
      <c r="A8" s="74" t="s">
        <v>40</v>
      </c>
      <c r="B8" s="62" t="s">
        <v>41</v>
      </c>
      <c r="C8" s="63">
        <v>0</v>
      </c>
      <c r="D8" s="56">
        <f>SUM(D9+D13+D16+D21+D25+D27+D31+D35+D38+D43)</f>
        <v>7910578</v>
      </c>
      <c r="E8" s="56">
        <f>SUM(E9+E13+E16+E21+E25+E27+E31+E35+E38+E43)</f>
        <v>7910578</v>
      </c>
      <c r="F8" s="56">
        <f t="shared" si="0"/>
        <v>0</v>
      </c>
      <c r="G8" s="56">
        <f>SUM(G9+G13+G16+G21+G25+G27+G31+G35+G38)</f>
        <v>0</v>
      </c>
      <c r="H8" s="57">
        <f>SUM(H9+H13+H16+H21+H25+H27+H31+H35+H38+H43)</f>
        <v>0</v>
      </c>
      <c r="I8" s="60"/>
    </row>
    <row r="9" spans="1:11" ht="12.75">
      <c r="A9" s="74" t="s">
        <v>42</v>
      </c>
      <c r="B9" s="62" t="s">
        <v>43</v>
      </c>
      <c r="C9" s="63">
        <v>18463717</v>
      </c>
      <c r="D9" s="56">
        <f>SUM(D10:D12)</f>
        <v>635880</v>
      </c>
      <c r="E9" s="56">
        <f>SUM(E10:E12)</f>
        <v>0</v>
      </c>
      <c r="F9" s="56">
        <f t="shared" si="0"/>
        <v>19099597</v>
      </c>
      <c r="G9" s="56">
        <f>SUM(G10:G12)</f>
        <v>0</v>
      </c>
      <c r="H9" s="57">
        <f>SUM(H10:H12)</f>
        <v>19099597</v>
      </c>
      <c r="I9" s="64"/>
      <c r="J9" s="64"/>
      <c r="K9" s="97"/>
    </row>
    <row r="10" spans="1:10" ht="13.5" customHeight="1">
      <c r="A10" s="100" t="s">
        <v>44</v>
      </c>
      <c r="B10" s="94" t="s">
        <v>63</v>
      </c>
      <c r="C10" s="95">
        <v>6680268</v>
      </c>
      <c r="D10" s="92">
        <v>635880</v>
      </c>
      <c r="E10" s="92">
        <v>0</v>
      </c>
      <c r="F10" s="92">
        <f t="shared" si="0"/>
        <v>7316148</v>
      </c>
      <c r="G10" s="92">
        <v>0</v>
      </c>
      <c r="H10" s="96">
        <f>+F10</f>
        <v>7316148</v>
      </c>
      <c r="I10" s="97">
        <f>+F10+F22+I12</f>
        <v>5827974</v>
      </c>
      <c r="J10" s="64"/>
    </row>
    <row r="11" spans="1:10" ht="12.75">
      <c r="A11" s="100" t="s">
        <v>45</v>
      </c>
      <c r="B11" s="94" t="s">
        <v>46</v>
      </c>
      <c r="C11" s="95">
        <v>5840516</v>
      </c>
      <c r="D11" s="92">
        <v>0</v>
      </c>
      <c r="E11" s="92">
        <v>0</v>
      </c>
      <c r="F11" s="92">
        <f t="shared" si="0"/>
        <v>5840516</v>
      </c>
      <c r="G11" s="92">
        <v>0</v>
      </c>
      <c r="H11" s="96">
        <f>+F11</f>
        <v>5840516</v>
      </c>
      <c r="I11" s="97">
        <f>+F11+F23+F33</f>
        <v>-157868</v>
      </c>
      <c r="J11" s="64"/>
    </row>
    <row r="12" spans="1:10" ht="12.75">
      <c r="A12" s="100" t="s">
        <v>47</v>
      </c>
      <c r="B12" s="94" t="s">
        <v>48</v>
      </c>
      <c r="C12" s="95">
        <v>5942933</v>
      </c>
      <c r="D12" s="92">
        <v>0</v>
      </c>
      <c r="E12" s="92">
        <v>0</v>
      </c>
      <c r="F12" s="92">
        <f t="shared" si="0"/>
        <v>5942933</v>
      </c>
      <c r="G12" s="92">
        <v>0</v>
      </c>
      <c r="H12" s="96">
        <f>+F12</f>
        <v>5942933</v>
      </c>
      <c r="I12" s="97">
        <f>+F12+F24+F34</f>
        <v>-1488174</v>
      </c>
      <c r="J12" s="64"/>
    </row>
    <row r="13" spans="1:9" ht="12.75">
      <c r="A13" s="74" t="s">
        <v>50</v>
      </c>
      <c r="B13" s="62" t="s">
        <v>51</v>
      </c>
      <c r="C13" s="63">
        <v>21501970</v>
      </c>
      <c r="D13" s="56">
        <f>SUM(D14:D14)+D15</f>
        <v>556647</v>
      </c>
      <c r="E13" s="56">
        <f>SUM(E14:E14)+E15</f>
        <v>0</v>
      </c>
      <c r="F13" s="56">
        <f t="shared" si="0"/>
        <v>22058617</v>
      </c>
      <c r="G13" s="56">
        <f>SUM(G14:G14)+G15</f>
        <v>0</v>
      </c>
      <c r="H13" s="57">
        <f>SUM(H14:H14)+H15</f>
        <v>22058617</v>
      </c>
      <c r="I13" s="97"/>
    </row>
    <row r="14" spans="1:9" ht="12.75">
      <c r="A14" s="100" t="s">
        <v>52</v>
      </c>
      <c r="B14" s="94" t="s">
        <v>53</v>
      </c>
      <c r="C14" s="95">
        <v>21284661</v>
      </c>
      <c r="D14" s="92">
        <v>556647</v>
      </c>
      <c r="E14" s="92">
        <v>0</v>
      </c>
      <c r="F14" s="92">
        <f t="shared" si="0"/>
        <v>21841308</v>
      </c>
      <c r="G14" s="92">
        <v>0</v>
      </c>
      <c r="H14" s="96">
        <f>+F14</f>
        <v>21841308</v>
      </c>
      <c r="I14" s="97">
        <f>+F14+F26+F36</f>
        <v>-386757</v>
      </c>
    </row>
    <row r="15" spans="1:9" ht="12.75">
      <c r="A15" s="100" t="s">
        <v>516</v>
      </c>
      <c r="B15" s="94" t="s">
        <v>377</v>
      </c>
      <c r="C15" s="95">
        <v>217309</v>
      </c>
      <c r="D15" s="92">
        <v>0</v>
      </c>
      <c r="E15" s="92">
        <v>0</v>
      </c>
      <c r="F15" s="92">
        <f t="shared" si="0"/>
        <v>217309</v>
      </c>
      <c r="G15" s="92">
        <v>0</v>
      </c>
      <c r="H15" s="96">
        <f>+F15</f>
        <v>217309</v>
      </c>
      <c r="I15" s="97">
        <f>+F15+F37</f>
        <v>-2309</v>
      </c>
    </row>
    <row r="16" spans="1:10" ht="12.75">
      <c r="A16" s="74" t="s">
        <v>54</v>
      </c>
      <c r="B16" s="62" t="s">
        <v>55</v>
      </c>
      <c r="C16" s="63">
        <v>3473359</v>
      </c>
      <c r="D16" s="56">
        <f>SUM(D17:D20)</f>
        <v>4000</v>
      </c>
      <c r="E16" s="56">
        <f>SUM(E17:E20)</f>
        <v>4000</v>
      </c>
      <c r="F16" s="56">
        <f t="shared" si="0"/>
        <v>3473359</v>
      </c>
      <c r="G16" s="56">
        <f>SUM(G17:G20)</f>
        <v>0</v>
      </c>
      <c r="H16" s="57">
        <f>SUM(H17:H20)</f>
        <v>3473359</v>
      </c>
      <c r="I16" s="101"/>
      <c r="J16" s="64"/>
    </row>
    <row r="17" spans="1:10" ht="12.75">
      <c r="A17" s="100" t="s">
        <v>15</v>
      </c>
      <c r="B17" s="94" t="s">
        <v>16</v>
      </c>
      <c r="C17" s="95">
        <v>3318359</v>
      </c>
      <c r="D17" s="92">
        <v>0</v>
      </c>
      <c r="E17" s="92">
        <v>0</v>
      </c>
      <c r="F17" s="92">
        <f t="shared" si="0"/>
        <v>3318359</v>
      </c>
      <c r="G17" s="92">
        <v>0</v>
      </c>
      <c r="H17" s="96">
        <f>+F17</f>
        <v>3318359</v>
      </c>
      <c r="I17" s="101"/>
      <c r="J17" s="97"/>
    </row>
    <row r="18" spans="1:10" ht="12.75">
      <c r="A18" s="100" t="s">
        <v>56</v>
      </c>
      <c r="B18" s="94" t="s">
        <v>57</v>
      </c>
      <c r="C18" s="95">
        <v>151000</v>
      </c>
      <c r="D18" s="92">
        <v>0</v>
      </c>
      <c r="E18" s="92">
        <v>0</v>
      </c>
      <c r="F18" s="92">
        <f t="shared" si="0"/>
        <v>151000</v>
      </c>
      <c r="G18" s="92">
        <v>0</v>
      </c>
      <c r="H18" s="96">
        <f>+F18</f>
        <v>151000</v>
      </c>
      <c r="I18" s="97">
        <f>+F18+F28+F40</f>
        <v>-38852</v>
      </c>
      <c r="J18" s="64"/>
    </row>
    <row r="19" spans="1:10" ht="12.75">
      <c r="A19" s="100" t="s">
        <v>675</v>
      </c>
      <c r="B19" s="94" t="s">
        <v>676</v>
      </c>
      <c r="C19" s="95">
        <v>0</v>
      </c>
      <c r="D19" s="92">
        <v>4000</v>
      </c>
      <c r="E19" s="92">
        <v>0</v>
      </c>
      <c r="F19" s="92">
        <f t="shared" si="0"/>
        <v>4000</v>
      </c>
      <c r="G19" s="92"/>
      <c r="H19" s="96">
        <f>+F19</f>
        <v>4000</v>
      </c>
      <c r="I19" s="97"/>
      <c r="J19" s="64"/>
    </row>
    <row r="20" spans="1:9" ht="12.75">
      <c r="A20" s="100" t="s">
        <v>555</v>
      </c>
      <c r="B20" s="94" t="s">
        <v>59</v>
      </c>
      <c r="C20" s="95">
        <v>4000</v>
      </c>
      <c r="D20" s="92">
        <v>0</v>
      </c>
      <c r="E20" s="92">
        <v>4000</v>
      </c>
      <c r="F20" s="92">
        <f t="shared" si="0"/>
        <v>0</v>
      </c>
      <c r="G20" s="92">
        <v>0</v>
      </c>
      <c r="H20" s="96">
        <f>+F20</f>
        <v>0</v>
      </c>
      <c r="I20" s="97">
        <f>+F20+F30+F42</f>
        <v>0</v>
      </c>
    </row>
    <row r="21" spans="1:10" ht="12.75">
      <c r="A21" s="74" t="s">
        <v>60</v>
      </c>
      <c r="B21" s="62" t="s">
        <v>61</v>
      </c>
      <c r="C21" s="56">
        <v>-938786</v>
      </c>
      <c r="D21" s="56">
        <f>SUM(D22:D24)</f>
        <v>3780539</v>
      </c>
      <c r="E21" s="56">
        <f>SUM(E22:E24)</f>
        <v>2841753</v>
      </c>
      <c r="F21" s="56">
        <f t="shared" si="0"/>
        <v>0</v>
      </c>
      <c r="G21" s="56">
        <f>SUM(G22:G24)</f>
        <v>0</v>
      </c>
      <c r="H21" s="57">
        <f>SUM(H22:H24)</f>
        <v>0</v>
      </c>
      <c r="J21" s="64"/>
    </row>
    <row r="22" spans="1:9" ht="12.75">
      <c r="A22" s="100" t="s">
        <v>62</v>
      </c>
      <c r="B22" s="94" t="s">
        <v>63</v>
      </c>
      <c r="C22" s="92">
        <v>-32726</v>
      </c>
      <c r="D22" s="92">
        <v>1727507</v>
      </c>
      <c r="E22" s="92">
        <v>1694781</v>
      </c>
      <c r="F22" s="92">
        <f t="shared" si="0"/>
        <v>0</v>
      </c>
      <c r="G22" s="92">
        <v>0</v>
      </c>
      <c r="H22" s="96">
        <f>+F22</f>
        <v>0</v>
      </c>
      <c r="I22" s="97"/>
    </row>
    <row r="23" spans="1:9" ht="12.75">
      <c r="A23" s="100" t="s">
        <v>64</v>
      </c>
      <c r="B23" s="94" t="s">
        <v>65</v>
      </c>
      <c r="C23" s="92">
        <v>-75504</v>
      </c>
      <c r="D23" s="92">
        <v>257687</v>
      </c>
      <c r="E23" s="92">
        <v>182183</v>
      </c>
      <c r="F23" s="92">
        <f t="shared" si="0"/>
        <v>0</v>
      </c>
      <c r="G23" s="92">
        <v>0</v>
      </c>
      <c r="H23" s="96">
        <f>+F23</f>
        <v>0</v>
      </c>
      <c r="I23" s="97"/>
    </row>
    <row r="24" spans="1:9" ht="12.75">
      <c r="A24" s="100" t="s">
        <v>66</v>
      </c>
      <c r="B24" s="94" t="s">
        <v>67</v>
      </c>
      <c r="C24" s="92">
        <v>-830556</v>
      </c>
      <c r="D24" s="92">
        <v>1795345</v>
      </c>
      <c r="E24" s="92">
        <v>964789</v>
      </c>
      <c r="F24" s="92">
        <f t="shared" si="0"/>
        <v>0</v>
      </c>
      <c r="G24" s="92">
        <v>0</v>
      </c>
      <c r="H24" s="96">
        <f>+F24</f>
        <v>0</v>
      </c>
      <c r="I24" s="97"/>
    </row>
    <row r="25" spans="1:8" ht="12.75">
      <c r="A25" s="74" t="s">
        <v>68</v>
      </c>
      <c r="B25" s="62" t="s">
        <v>69</v>
      </c>
      <c r="C25" s="56">
        <v>-4953811</v>
      </c>
      <c r="D25" s="56">
        <f>SUM(D26:D26)</f>
        <v>0</v>
      </c>
      <c r="E25" s="56">
        <f>SUM(E26:E26)</f>
        <v>943404</v>
      </c>
      <c r="F25" s="56">
        <f t="shared" si="0"/>
        <v>-5897215</v>
      </c>
      <c r="G25" s="56">
        <f>SUM(G26:G26)</f>
        <v>0</v>
      </c>
      <c r="H25" s="57">
        <f>SUM(H26:H26)</f>
        <v>-5897215</v>
      </c>
    </row>
    <row r="26" spans="1:8" ht="12.75">
      <c r="A26" s="100" t="s">
        <v>70</v>
      </c>
      <c r="B26" s="94" t="s">
        <v>53</v>
      </c>
      <c r="C26" s="92">
        <v>-4953811</v>
      </c>
      <c r="D26" s="92">
        <v>0</v>
      </c>
      <c r="E26" s="92">
        <v>943404</v>
      </c>
      <c r="F26" s="92">
        <f t="shared" si="0"/>
        <v>-5897215</v>
      </c>
      <c r="G26" s="92">
        <v>0</v>
      </c>
      <c r="H26" s="96">
        <f>+F26</f>
        <v>-5897215</v>
      </c>
    </row>
    <row r="27" spans="1:8" ht="12.75">
      <c r="A27" s="74" t="s">
        <v>71</v>
      </c>
      <c r="B27" s="62" t="s">
        <v>72</v>
      </c>
      <c r="C27" s="56">
        <v>-64085</v>
      </c>
      <c r="D27" s="56">
        <f>SUM(D28:D30)</f>
        <v>201004</v>
      </c>
      <c r="E27" s="56">
        <f>SUM(E28:E30)</f>
        <v>137961</v>
      </c>
      <c r="F27" s="56">
        <f t="shared" si="0"/>
        <v>-1042</v>
      </c>
      <c r="G27" s="56">
        <f>SUM(G28:G30)</f>
        <v>0</v>
      </c>
      <c r="H27" s="57">
        <f>SUM(H28:H30)</f>
        <v>-1042</v>
      </c>
    </row>
    <row r="28" spans="1:8" ht="12.75">
      <c r="A28" s="100" t="s">
        <v>73</v>
      </c>
      <c r="B28" s="94" t="s">
        <v>57</v>
      </c>
      <c r="C28" s="92">
        <v>-62440</v>
      </c>
      <c r="D28" s="92">
        <v>101292</v>
      </c>
      <c r="E28" s="92">
        <v>38852</v>
      </c>
      <c r="F28" s="92">
        <f t="shared" si="0"/>
        <v>0</v>
      </c>
      <c r="G28" s="92">
        <v>0</v>
      </c>
      <c r="H28" s="96">
        <f>+F28</f>
        <v>0</v>
      </c>
    </row>
    <row r="29" spans="1:8" s="60" customFormat="1" ht="12.75">
      <c r="A29" s="100" t="s">
        <v>74</v>
      </c>
      <c r="B29" s="94" t="s">
        <v>58</v>
      </c>
      <c r="C29" s="92">
        <v>0</v>
      </c>
      <c r="D29" s="92">
        <v>98067</v>
      </c>
      <c r="E29" s="92">
        <v>99109</v>
      </c>
      <c r="F29" s="92">
        <f t="shared" si="0"/>
        <v>-1042</v>
      </c>
      <c r="G29" s="92">
        <v>0</v>
      </c>
      <c r="H29" s="96">
        <f>+F29</f>
        <v>-1042</v>
      </c>
    </row>
    <row r="30" spans="1:8" ht="12.75">
      <c r="A30" s="100" t="s">
        <v>75</v>
      </c>
      <c r="B30" s="94" t="s">
        <v>59</v>
      </c>
      <c r="C30" s="92">
        <v>-1645</v>
      </c>
      <c r="D30" s="92">
        <v>1645</v>
      </c>
      <c r="E30" s="92">
        <v>0</v>
      </c>
      <c r="F30" s="92">
        <f t="shared" si="0"/>
        <v>0</v>
      </c>
      <c r="G30" s="92">
        <v>0</v>
      </c>
      <c r="H30" s="96">
        <f>+F30</f>
        <v>0</v>
      </c>
    </row>
    <row r="31" spans="1:10" ht="12.75">
      <c r="A31" s="74" t="s">
        <v>76</v>
      </c>
      <c r="B31" s="62" t="s">
        <v>77</v>
      </c>
      <c r="C31" s="56">
        <v>-18109462</v>
      </c>
      <c r="D31" s="56">
        <f>SUM(D32:D34)</f>
        <v>136373</v>
      </c>
      <c r="E31" s="56">
        <f>SUM(E32:E34)</f>
        <v>3780539</v>
      </c>
      <c r="F31" s="56">
        <f t="shared" si="0"/>
        <v>-21753628</v>
      </c>
      <c r="G31" s="56">
        <f>SUM(G32:G34)</f>
        <v>0</v>
      </c>
      <c r="H31" s="57">
        <f>SUM(H32:H34)</f>
        <v>-21753628</v>
      </c>
      <c r="J31" s="64"/>
    </row>
    <row r="32" spans="1:8" ht="12.75">
      <c r="A32" s="100" t="s">
        <v>78</v>
      </c>
      <c r="B32" s="94" t="s">
        <v>79</v>
      </c>
      <c r="C32" s="92">
        <v>-6647542</v>
      </c>
      <c r="D32" s="92">
        <v>50912</v>
      </c>
      <c r="E32" s="92">
        <v>1727507</v>
      </c>
      <c r="F32" s="92">
        <f t="shared" si="0"/>
        <v>-8324137</v>
      </c>
      <c r="G32" s="92">
        <v>0</v>
      </c>
      <c r="H32" s="96">
        <f>+F32</f>
        <v>-8324137</v>
      </c>
    </row>
    <row r="33" spans="1:8" ht="12.75">
      <c r="A33" s="100" t="s">
        <v>80</v>
      </c>
      <c r="B33" s="94" t="s">
        <v>65</v>
      </c>
      <c r="C33" s="92">
        <v>-5765012</v>
      </c>
      <c r="D33" s="92">
        <v>24315</v>
      </c>
      <c r="E33" s="92">
        <v>257687</v>
      </c>
      <c r="F33" s="92">
        <f t="shared" si="0"/>
        <v>-5998384</v>
      </c>
      <c r="G33" s="92">
        <v>0</v>
      </c>
      <c r="H33" s="96">
        <f>+F33</f>
        <v>-5998384</v>
      </c>
    </row>
    <row r="34" spans="1:8" ht="12.75">
      <c r="A34" s="100" t="s">
        <v>81</v>
      </c>
      <c r="B34" s="94" t="s">
        <v>67</v>
      </c>
      <c r="C34" s="92">
        <v>-5696908</v>
      </c>
      <c r="D34" s="92">
        <v>61146</v>
      </c>
      <c r="E34" s="92">
        <v>1795345</v>
      </c>
      <c r="F34" s="92">
        <f t="shared" si="0"/>
        <v>-7431107</v>
      </c>
      <c r="G34" s="92">
        <v>0</v>
      </c>
      <c r="H34" s="96">
        <f>+F34</f>
        <v>-7431107</v>
      </c>
    </row>
    <row r="35" spans="1:8" ht="12.75">
      <c r="A35" s="74" t="s">
        <v>82</v>
      </c>
      <c r="B35" s="62" t="s">
        <v>83</v>
      </c>
      <c r="C35" s="56">
        <v>-16550468</v>
      </c>
      <c r="D35" s="56">
        <f>SUM(D36:D36)+D37</f>
        <v>0</v>
      </c>
      <c r="E35" s="56">
        <f>SUM(E36:E37)</f>
        <v>0</v>
      </c>
      <c r="F35" s="56">
        <f t="shared" si="0"/>
        <v>-16550468</v>
      </c>
      <c r="G35" s="56">
        <f>SUM(G36:G36)</f>
        <v>0</v>
      </c>
      <c r="H35" s="57">
        <f>SUM(H36:H37)</f>
        <v>-16550468</v>
      </c>
    </row>
    <row r="36" spans="1:8" ht="12.75">
      <c r="A36" s="100" t="s">
        <v>84</v>
      </c>
      <c r="B36" s="94" t="s">
        <v>85</v>
      </c>
      <c r="C36" s="92">
        <v>-16330850</v>
      </c>
      <c r="D36" s="92">
        <v>0</v>
      </c>
      <c r="E36" s="92">
        <v>0</v>
      </c>
      <c r="F36" s="92">
        <f t="shared" si="0"/>
        <v>-16330850</v>
      </c>
      <c r="G36" s="92">
        <v>0</v>
      </c>
      <c r="H36" s="96">
        <f>+F36</f>
        <v>-16330850</v>
      </c>
    </row>
    <row r="37" spans="1:8" ht="12.75">
      <c r="A37" s="100" t="s">
        <v>49</v>
      </c>
      <c r="B37" s="94" t="s">
        <v>377</v>
      </c>
      <c r="C37" s="92">
        <v>-219618</v>
      </c>
      <c r="D37" s="92">
        <v>0</v>
      </c>
      <c r="E37" s="92">
        <v>0</v>
      </c>
      <c r="F37" s="92">
        <f t="shared" si="0"/>
        <v>-219618</v>
      </c>
      <c r="G37" s="92">
        <v>0</v>
      </c>
      <c r="H37" s="96">
        <f>+F37</f>
        <v>-219618</v>
      </c>
    </row>
    <row r="38" spans="1:10" ht="12.75">
      <c r="A38" s="74" t="s">
        <v>86</v>
      </c>
      <c r="B38" s="62" t="s">
        <v>87</v>
      </c>
      <c r="C38" s="56">
        <v>-3541911</v>
      </c>
      <c r="D38" s="56">
        <f>SUM(D39:D42)</f>
        <v>2958</v>
      </c>
      <c r="E38" s="56">
        <f>SUM(E39:E42)</f>
        <v>202921</v>
      </c>
      <c r="F38" s="56">
        <f aca="true" t="shared" si="1" ref="F38:F46">+C38+D38-E38</f>
        <v>-3741874</v>
      </c>
      <c r="G38" s="56">
        <f>SUM(G39:G42)</f>
        <v>0</v>
      </c>
      <c r="H38" s="57">
        <f>SUM(H39:H42)</f>
        <v>-3741874</v>
      </c>
      <c r="J38" s="64"/>
    </row>
    <row r="39" spans="1:10" ht="12.75">
      <c r="A39" s="100" t="s">
        <v>17</v>
      </c>
      <c r="B39" s="94" t="s">
        <v>16</v>
      </c>
      <c r="C39" s="92">
        <v>-3318359</v>
      </c>
      <c r="D39" s="92">
        <v>0</v>
      </c>
      <c r="E39" s="92">
        <v>0</v>
      </c>
      <c r="F39" s="92">
        <f t="shared" si="1"/>
        <v>-3318359</v>
      </c>
      <c r="G39" s="92">
        <v>0</v>
      </c>
      <c r="H39" s="96">
        <f>+F39</f>
        <v>-3318359</v>
      </c>
      <c r="J39" s="97"/>
    </row>
    <row r="40" spans="1:8" s="60" customFormat="1" ht="12.75">
      <c r="A40" s="100" t="s">
        <v>88</v>
      </c>
      <c r="B40" s="94" t="s">
        <v>89</v>
      </c>
      <c r="C40" s="92">
        <v>-88560</v>
      </c>
      <c r="D40" s="92">
        <v>0</v>
      </c>
      <c r="E40" s="92">
        <v>101292</v>
      </c>
      <c r="F40" s="92">
        <f t="shared" si="1"/>
        <v>-189852</v>
      </c>
      <c r="G40" s="92">
        <v>0</v>
      </c>
      <c r="H40" s="96">
        <f>+F40</f>
        <v>-189852</v>
      </c>
    </row>
    <row r="41" spans="1:8" s="60" customFormat="1" ht="12.75">
      <c r="A41" s="100" t="s">
        <v>90</v>
      </c>
      <c r="B41" s="94" t="s">
        <v>58</v>
      </c>
      <c r="C41" s="92">
        <v>-132637</v>
      </c>
      <c r="D41" s="92">
        <v>0</v>
      </c>
      <c r="E41" s="92">
        <v>101026</v>
      </c>
      <c r="F41" s="92">
        <f t="shared" si="1"/>
        <v>-233663</v>
      </c>
      <c r="G41" s="92">
        <v>0</v>
      </c>
      <c r="H41" s="96">
        <f>+F41</f>
        <v>-233663</v>
      </c>
    </row>
    <row r="42" spans="1:8" ht="12.75">
      <c r="A42" s="100" t="s">
        <v>91</v>
      </c>
      <c r="B42" s="94" t="s">
        <v>59</v>
      </c>
      <c r="C42" s="92">
        <v>-2355</v>
      </c>
      <c r="D42" s="92">
        <v>2958</v>
      </c>
      <c r="E42" s="92">
        <v>603</v>
      </c>
      <c r="F42" s="92">
        <f t="shared" si="1"/>
        <v>0</v>
      </c>
      <c r="G42" s="92">
        <v>0</v>
      </c>
      <c r="H42" s="96">
        <f>+F42</f>
        <v>0</v>
      </c>
    </row>
    <row r="43" spans="1:12" ht="12.75">
      <c r="A43" s="74" t="s">
        <v>378</v>
      </c>
      <c r="B43" s="62" t="s">
        <v>379</v>
      </c>
      <c r="C43" s="56">
        <v>719477</v>
      </c>
      <c r="D43" s="56">
        <f>SUM(D44:D46)</f>
        <v>2593177</v>
      </c>
      <c r="E43" s="56">
        <f>SUM(E44:E46)</f>
        <v>0</v>
      </c>
      <c r="F43" s="56">
        <f t="shared" si="1"/>
        <v>3312654</v>
      </c>
      <c r="G43" s="56">
        <f>SUM(G44:G46)</f>
        <v>0</v>
      </c>
      <c r="H43" s="57">
        <f>SUM(H44:H46)</f>
        <v>3312654</v>
      </c>
      <c r="K43" s="97"/>
      <c r="L43" s="97"/>
    </row>
    <row r="44" spans="1:8" ht="12.75">
      <c r="A44" s="100" t="s">
        <v>517</v>
      </c>
      <c r="B44" s="94" t="s">
        <v>518</v>
      </c>
      <c r="C44" s="92">
        <v>584531</v>
      </c>
      <c r="D44" s="92">
        <v>2069500</v>
      </c>
      <c r="E44" s="92">
        <v>0</v>
      </c>
      <c r="F44" s="92">
        <f t="shared" si="1"/>
        <v>2654031</v>
      </c>
      <c r="G44" s="92">
        <v>0</v>
      </c>
      <c r="H44" s="96">
        <f>+F44</f>
        <v>2654031</v>
      </c>
    </row>
    <row r="45" spans="1:8" ht="12.75">
      <c r="A45" s="100" t="s">
        <v>18</v>
      </c>
      <c r="B45" s="94" t="s">
        <v>19</v>
      </c>
      <c r="C45" s="92">
        <v>2309</v>
      </c>
      <c r="D45" s="92">
        <v>386757</v>
      </c>
      <c r="E45" s="92">
        <v>0</v>
      </c>
      <c r="F45" s="92">
        <f t="shared" si="1"/>
        <v>389066</v>
      </c>
      <c r="G45" s="92">
        <v>0</v>
      </c>
      <c r="H45" s="96">
        <f>+F45</f>
        <v>389066</v>
      </c>
    </row>
    <row r="46" spans="1:8" ht="12.75">
      <c r="A46" s="100" t="s">
        <v>521</v>
      </c>
      <c r="B46" s="94" t="s">
        <v>522</v>
      </c>
      <c r="C46" s="92">
        <v>132637</v>
      </c>
      <c r="D46" s="92">
        <v>136920</v>
      </c>
      <c r="E46" s="92">
        <v>0</v>
      </c>
      <c r="F46" s="92">
        <f t="shared" si="1"/>
        <v>269557</v>
      </c>
      <c r="G46" s="92">
        <v>0</v>
      </c>
      <c r="H46" s="96">
        <f>+F46</f>
        <v>269557</v>
      </c>
    </row>
    <row r="47" spans="1:8" ht="12.75">
      <c r="A47" s="74" t="s">
        <v>92</v>
      </c>
      <c r="B47" s="62" t="s">
        <v>93</v>
      </c>
      <c r="C47" s="56">
        <v>0</v>
      </c>
      <c r="D47" s="56">
        <f>SUM(D48+D60+D69+D71+D74+D86+D95+D97+D100+D112+D121+D123+D126+D138+D147+D149+D152+D164+D173+D175)</f>
        <v>38305091</v>
      </c>
      <c r="E47" s="56">
        <f>SUM(E48+E60+E69+E71+E74+E86+E95+E97+E100+E112+E121+E123+E126+E138+E147+E149+E152+E164+E173+E175)</f>
        <v>38305091</v>
      </c>
      <c r="F47" s="56">
        <f>SUM(F48+F60+F69+F71+F74+F86+F95+F97+F100+F112+F121+F123+F126+F138+F147+F149+F152+F164+F173+F175)</f>
        <v>0</v>
      </c>
      <c r="G47" s="56">
        <f>SUM(G48+G60+G69+G71+G74+G86+G95+G97+G100+G112+G121+G123+G126+G138+G147+G149+G152+G164+G173+G175)</f>
        <v>0</v>
      </c>
      <c r="H47" s="56">
        <f>SUM(H48+H60+H69+H71+H74+H86+H95+H97+H100+H112+H121+H123+H126+H138+H147+H149+H152+H164+H173+H175)</f>
        <v>0</v>
      </c>
    </row>
    <row r="48" spans="1:10" ht="12.75">
      <c r="A48" s="74" t="s">
        <v>94</v>
      </c>
      <c r="B48" s="62" t="s">
        <v>95</v>
      </c>
      <c r="C48" s="56">
        <v>-24767206</v>
      </c>
      <c r="D48" s="56">
        <f>SUM(D49:D59)</f>
        <v>417000</v>
      </c>
      <c r="E48" s="56">
        <f>SUM(E49:E59)</f>
        <v>892541</v>
      </c>
      <c r="F48" s="56">
        <f aca="true" t="shared" si="2" ref="F48:F85">+C48+D48-E48</f>
        <v>-25242747</v>
      </c>
      <c r="G48" s="56">
        <f>SUM(G49:G59)</f>
        <v>0</v>
      </c>
      <c r="H48" s="57">
        <f>SUM(H49:H59)</f>
        <v>-25242747</v>
      </c>
      <c r="J48" s="64"/>
    </row>
    <row r="49" spans="1:10" ht="12.75">
      <c r="A49" s="100" t="s">
        <v>96</v>
      </c>
      <c r="B49" s="94" t="s">
        <v>97</v>
      </c>
      <c r="C49" s="92">
        <v>-9755259</v>
      </c>
      <c r="D49" s="92">
        <v>124000</v>
      </c>
      <c r="E49" s="92">
        <v>611646</v>
      </c>
      <c r="F49" s="92">
        <f t="shared" si="2"/>
        <v>-10242905</v>
      </c>
      <c r="G49" s="92">
        <v>0</v>
      </c>
      <c r="H49" s="96">
        <f aca="true" t="shared" si="3" ref="H49:H59">+F49</f>
        <v>-10242905</v>
      </c>
      <c r="I49" s="97">
        <f aca="true" t="shared" si="4" ref="I49:I55">+F49+F75+F101+F127+F153</f>
        <v>0</v>
      </c>
      <c r="J49" s="90"/>
    </row>
    <row r="50" spans="1:10" ht="12.75">
      <c r="A50" s="100" t="s">
        <v>98</v>
      </c>
      <c r="B50" s="94" t="s">
        <v>99</v>
      </c>
      <c r="C50" s="92">
        <v>-124593</v>
      </c>
      <c r="D50" s="92">
        <v>0</v>
      </c>
      <c r="E50" s="92">
        <v>0</v>
      </c>
      <c r="F50" s="92">
        <f t="shared" si="2"/>
        <v>-124593</v>
      </c>
      <c r="G50" s="92">
        <v>0</v>
      </c>
      <c r="H50" s="96">
        <f t="shared" si="3"/>
        <v>-124593</v>
      </c>
      <c r="I50" s="97">
        <f t="shared" si="4"/>
        <v>0</v>
      </c>
      <c r="J50" s="90"/>
    </row>
    <row r="51" spans="1:10" ht="12.75">
      <c r="A51" s="100" t="s">
        <v>100</v>
      </c>
      <c r="B51" s="94" t="s">
        <v>101</v>
      </c>
      <c r="C51" s="92">
        <v>-3106956</v>
      </c>
      <c r="D51" s="92">
        <v>118000</v>
      </c>
      <c r="E51" s="92">
        <v>174000</v>
      </c>
      <c r="F51" s="92">
        <f t="shared" si="2"/>
        <v>-3162956</v>
      </c>
      <c r="G51" s="92">
        <v>0</v>
      </c>
      <c r="H51" s="96">
        <f t="shared" si="3"/>
        <v>-3162956</v>
      </c>
      <c r="I51" s="97">
        <f t="shared" si="4"/>
        <v>0</v>
      </c>
      <c r="J51" s="90"/>
    </row>
    <row r="52" spans="1:10" ht="12.75">
      <c r="A52" s="100" t="s">
        <v>102</v>
      </c>
      <c r="B52" s="94" t="s">
        <v>103</v>
      </c>
      <c r="C52" s="92">
        <v>-130000</v>
      </c>
      <c r="D52" s="92">
        <v>0</v>
      </c>
      <c r="E52" s="92">
        <v>19999</v>
      </c>
      <c r="F52" s="92">
        <f t="shared" si="2"/>
        <v>-149999</v>
      </c>
      <c r="G52" s="92">
        <v>0</v>
      </c>
      <c r="H52" s="96">
        <f t="shared" si="3"/>
        <v>-149999</v>
      </c>
      <c r="I52" s="97">
        <f t="shared" si="4"/>
        <v>0</v>
      </c>
      <c r="J52" s="90"/>
    </row>
    <row r="53" spans="1:10" ht="12.75">
      <c r="A53" s="100" t="s">
        <v>104</v>
      </c>
      <c r="B53" s="94" t="s">
        <v>105</v>
      </c>
      <c r="C53" s="92">
        <v>-400000</v>
      </c>
      <c r="D53" s="92">
        <v>0</v>
      </c>
      <c r="E53" s="92">
        <v>26896</v>
      </c>
      <c r="F53" s="92">
        <f t="shared" si="2"/>
        <v>-426896</v>
      </c>
      <c r="G53" s="92">
        <v>0</v>
      </c>
      <c r="H53" s="96">
        <f t="shared" si="3"/>
        <v>-426896</v>
      </c>
      <c r="I53" s="97">
        <f t="shared" si="4"/>
        <v>0</v>
      </c>
      <c r="J53" s="90"/>
    </row>
    <row r="54" spans="1:10" ht="12.75">
      <c r="A54" s="100" t="s">
        <v>106</v>
      </c>
      <c r="B54" s="94" t="s">
        <v>107</v>
      </c>
      <c r="C54" s="92">
        <v>-2060000</v>
      </c>
      <c r="D54" s="92">
        <v>0</v>
      </c>
      <c r="E54" s="92">
        <v>25000</v>
      </c>
      <c r="F54" s="92">
        <f t="shared" si="2"/>
        <v>-2085000</v>
      </c>
      <c r="G54" s="92">
        <v>0</v>
      </c>
      <c r="H54" s="96">
        <f t="shared" si="3"/>
        <v>-2085000</v>
      </c>
      <c r="I54" s="97">
        <f t="shared" si="4"/>
        <v>0</v>
      </c>
      <c r="J54" s="90"/>
    </row>
    <row r="55" spans="1:10" ht="12.75">
      <c r="A55" s="100" t="s">
        <v>108</v>
      </c>
      <c r="B55" s="94" t="s">
        <v>109</v>
      </c>
      <c r="C55" s="92">
        <v>-3750000</v>
      </c>
      <c r="D55" s="92">
        <v>0</v>
      </c>
      <c r="E55" s="92">
        <v>0</v>
      </c>
      <c r="F55" s="92">
        <f t="shared" si="2"/>
        <v>-3750000</v>
      </c>
      <c r="G55" s="92">
        <v>0</v>
      </c>
      <c r="H55" s="96">
        <f t="shared" si="3"/>
        <v>-3750000</v>
      </c>
      <c r="I55" s="97">
        <f t="shared" si="4"/>
        <v>0</v>
      </c>
      <c r="J55" s="90"/>
    </row>
    <row r="56" spans="1:10" ht="12.75">
      <c r="A56" s="100" t="s">
        <v>110</v>
      </c>
      <c r="B56" s="94" t="s">
        <v>111</v>
      </c>
      <c r="C56" s="92">
        <v>-17569</v>
      </c>
      <c r="D56" s="92">
        <v>0</v>
      </c>
      <c r="E56" s="92">
        <v>0</v>
      </c>
      <c r="F56" s="92">
        <f t="shared" si="2"/>
        <v>-17569</v>
      </c>
      <c r="G56" s="92">
        <v>0</v>
      </c>
      <c r="H56" s="96">
        <f t="shared" si="3"/>
        <v>-17569</v>
      </c>
      <c r="I56" s="97">
        <f>+F56+F82+F160</f>
        <v>0</v>
      </c>
      <c r="J56" s="90"/>
    </row>
    <row r="57" spans="1:10" ht="12.75">
      <c r="A57" s="100" t="s">
        <v>112</v>
      </c>
      <c r="B57" s="94" t="s">
        <v>113</v>
      </c>
      <c r="C57" s="92">
        <v>-2097781</v>
      </c>
      <c r="D57" s="92">
        <v>0</v>
      </c>
      <c r="E57" s="92">
        <v>0</v>
      </c>
      <c r="F57" s="92">
        <f t="shared" si="2"/>
        <v>-2097781</v>
      </c>
      <c r="G57" s="92">
        <v>0</v>
      </c>
      <c r="H57" s="96">
        <f t="shared" si="3"/>
        <v>-2097781</v>
      </c>
      <c r="I57" s="97">
        <f>+F57+F83+F109+F135+F161</f>
        <v>0</v>
      </c>
      <c r="J57" s="90"/>
    </row>
    <row r="58" spans="1:10" ht="12.75">
      <c r="A58" s="100" t="s">
        <v>114</v>
      </c>
      <c r="B58" s="94" t="s">
        <v>115</v>
      </c>
      <c r="C58" s="92">
        <v>-586704</v>
      </c>
      <c r="D58" s="92">
        <v>105000</v>
      </c>
      <c r="E58" s="92">
        <v>0</v>
      </c>
      <c r="F58" s="92">
        <f t="shared" si="2"/>
        <v>-481704</v>
      </c>
      <c r="G58" s="92">
        <v>0</v>
      </c>
      <c r="H58" s="96">
        <f t="shared" si="3"/>
        <v>-481704</v>
      </c>
      <c r="I58" s="97">
        <f>+F58+F84+F110+F136+F162</f>
        <v>0</v>
      </c>
      <c r="J58" s="90"/>
    </row>
    <row r="59" spans="1:10" ht="12.75">
      <c r="A59" s="100" t="s">
        <v>629</v>
      </c>
      <c r="B59" s="94" t="s">
        <v>632</v>
      </c>
      <c r="C59" s="92">
        <v>-2738344</v>
      </c>
      <c r="D59" s="92">
        <v>70000</v>
      </c>
      <c r="E59" s="92">
        <v>35000</v>
      </c>
      <c r="F59" s="92">
        <f t="shared" si="2"/>
        <v>-2703344</v>
      </c>
      <c r="G59" s="92">
        <v>0</v>
      </c>
      <c r="H59" s="96">
        <f t="shared" si="3"/>
        <v>-2703344</v>
      </c>
      <c r="I59" s="97">
        <f>+F59+F85+F111+F137+F163</f>
        <v>0</v>
      </c>
      <c r="J59" s="90"/>
    </row>
    <row r="60" spans="1:10" ht="12.75">
      <c r="A60" s="74" t="s">
        <v>116</v>
      </c>
      <c r="B60" s="62" t="s">
        <v>117</v>
      </c>
      <c r="C60" s="56">
        <v>-4258327</v>
      </c>
      <c r="D60" s="56">
        <f>SUM(D61:D68)</f>
        <v>150000</v>
      </c>
      <c r="E60" s="56">
        <f>SUM(E61:E68)</f>
        <v>260000</v>
      </c>
      <c r="F60" s="56">
        <f t="shared" si="2"/>
        <v>-4368327</v>
      </c>
      <c r="G60" s="56">
        <f>SUM(G61:G68)</f>
        <v>0</v>
      </c>
      <c r="H60" s="57">
        <f>SUM(H61:H68)</f>
        <v>-4368327</v>
      </c>
      <c r="J60" s="90"/>
    </row>
    <row r="61" spans="1:10" ht="12.75">
      <c r="A61" s="100" t="s">
        <v>118</v>
      </c>
      <c r="B61" s="94" t="s">
        <v>119</v>
      </c>
      <c r="C61" s="92">
        <v>-950000</v>
      </c>
      <c r="D61" s="92">
        <v>0</v>
      </c>
      <c r="E61" s="92">
        <v>20000</v>
      </c>
      <c r="F61" s="92">
        <f t="shared" si="2"/>
        <v>-970000</v>
      </c>
      <c r="G61" s="92">
        <v>0</v>
      </c>
      <c r="H61" s="96">
        <f aca="true" t="shared" si="5" ref="H61:H68">+F61</f>
        <v>-970000</v>
      </c>
      <c r="I61" s="97">
        <f aca="true" t="shared" si="6" ref="I61:I68">+F61+F87+F113+F139+F165</f>
        <v>0</v>
      </c>
      <c r="J61" s="90"/>
    </row>
    <row r="62" spans="1:10" ht="12.75">
      <c r="A62" s="100" t="s">
        <v>120</v>
      </c>
      <c r="B62" s="94" t="s">
        <v>121</v>
      </c>
      <c r="C62" s="92">
        <v>-927015</v>
      </c>
      <c r="D62" s="92">
        <v>0</v>
      </c>
      <c r="E62" s="92">
        <v>20000</v>
      </c>
      <c r="F62" s="92">
        <f t="shared" si="2"/>
        <v>-947015</v>
      </c>
      <c r="G62" s="92">
        <v>0</v>
      </c>
      <c r="H62" s="96">
        <f t="shared" si="5"/>
        <v>-947015</v>
      </c>
      <c r="I62" s="97">
        <f t="shared" si="6"/>
        <v>0</v>
      </c>
      <c r="J62" s="90"/>
    </row>
    <row r="63" spans="1:10" ht="12.75">
      <c r="A63" s="100" t="s">
        <v>122</v>
      </c>
      <c r="B63" s="94" t="s">
        <v>123</v>
      </c>
      <c r="C63" s="92">
        <v>-1250000</v>
      </c>
      <c r="D63" s="92">
        <v>135000</v>
      </c>
      <c r="E63" s="92">
        <v>220000</v>
      </c>
      <c r="F63" s="92">
        <f t="shared" si="2"/>
        <v>-1335000</v>
      </c>
      <c r="G63" s="92">
        <v>0</v>
      </c>
      <c r="H63" s="96">
        <f t="shared" si="5"/>
        <v>-1335000</v>
      </c>
      <c r="I63" s="97">
        <f t="shared" si="6"/>
        <v>0</v>
      </c>
      <c r="J63" s="90"/>
    </row>
    <row r="64" spans="1:9" ht="12.75">
      <c r="A64" s="100" t="s">
        <v>124</v>
      </c>
      <c r="B64" s="94" t="s">
        <v>125</v>
      </c>
      <c r="C64" s="92">
        <v>-80000</v>
      </c>
      <c r="D64" s="92">
        <v>0</v>
      </c>
      <c r="E64" s="92">
        <v>0</v>
      </c>
      <c r="F64" s="92">
        <f t="shared" si="2"/>
        <v>-80000</v>
      </c>
      <c r="G64" s="92">
        <v>0</v>
      </c>
      <c r="H64" s="96">
        <f t="shared" si="5"/>
        <v>-80000</v>
      </c>
      <c r="I64" s="97">
        <f t="shared" si="6"/>
        <v>0</v>
      </c>
    </row>
    <row r="65" spans="1:9" ht="12.75">
      <c r="A65" s="100" t="s">
        <v>126</v>
      </c>
      <c r="B65" s="94" t="s">
        <v>127</v>
      </c>
      <c r="C65" s="92">
        <v>-576172</v>
      </c>
      <c r="D65" s="92">
        <v>15000</v>
      </c>
      <c r="E65" s="92">
        <v>0</v>
      </c>
      <c r="F65" s="92">
        <f t="shared" si="2"/>
        <v>-561172</v>
      </c>
      <c r="G65" s="92">
        <v>0</v>
      </c>
      <c r="H65" s="96">
        <f t="shared" si="5"/>
        <v>-561172</v>
      </c>
      <c r="I65" s="97">
        <f t="shared" si="6"/>
        <v>0</v>
      </c>
    </row>
    <row r="66" spans="1:9" ht="13.5" customHeight="1">
      <c r="A66" s="100" t="s">
        <v>128</v>
      </c>
      <c r="B66" s="94" t="s">
        <v>129</v>
      </c>
      <c r="C66" s="92">
        <v>-165000</v>
      </c>
      <c r="D66" s="92">
        <v>0</v>
      </c>
      <c r="E66" s="92">
        <v>0</v>
      </c>
      <c r="F66" s="92">
        <f t="shared" si="2"/>
        <v>-165000</v>
      </c>
      <c r="G66" s="92">
        <v>0</v>
      </c>
      <c r="H66" s="96">
        <f t="shared" si="5"/>
        <v>-165000</v>
      </c>
      <c r="I66" s="97">
        <f t="shared" si="6"/>
        <v>0</v>
      </c>
    </row>
    <row r="67" spans="1:9" ht="12.75">
      <c r="A67" s="100" t="s">
        <v>134</v>
      </c>
      <c r="B67" s="94" t="s">
        <v>135</v>
      </c>
      <c r="C67" s="92">
        <v>-120000</v>
      </c>
      <c r="D67" s="92">
        <v>0</v>
      </c>
      <c r="E67" s="92">
        <v>0</v>
      </c>
      <c r="F67" s="92">
        <f t="shared" si="2"/>
        <v>-120000</v>
      </c>
      <c r="G67" s="92">
        <v>0</v>
      </c>
      <c r="H67" s="96">
        <f t="shared" si="5"/>
        <v>-120000</v>
      </c>
      <c r="I67" s="97">
        <f t="shared" si="6"/>
        <v>0</v>
      </c>
    </row>
    <row r="68" spans="1:9" ht="12.75">
      <c r="A68" s="100" t="s">
        <v>136</v>
      </c>
      <c r="B68" s="94" t="s">
        <v>137</v>
      </c>
      <c r="C68" s="92">
        <v>-190140</v>
      </c>
      <c r="D68" s="92">
        <v>0</v>
      </c>
      <c r="E68" s="92">
        <v>0</v>
      </c>
      <c r="F68" s="92">
        <f t="shared" si="2"/>
        <v>-190140</v>
      </c>
      <c r="G68" s="92">
        <v>0</v>
      </c>
      <c r="H68" s="96">
        <f t="shared" si="5"/>
        <v>-190140</v>
      </c>
      <c r="I68" s="97">
        <f t="shared" si="6"/>
        <v>0</v>
      </c>
    </row>
    <row r="69" spans="1:8" ht="12.75">
      <c r="A69" s="74" t="s">
        <v>138</v>
      </c>
      <c r="B69" s="62" t="s">
        <v>139</v>
      </c>
      <c r="C69" s="56">
        <v>-278827</v>
      </c>
      <c r="D69" s="56">
        <f>SUM(D70)</f>
        <v>0</v>
      </c>
      <c r="E69" s="56">
        <f>SUM(E70)</f>
        <v>0</v>
      </c>
      <c r="F69" s="56">
        <f t="shared" si="2"/>
        <v>-278827</v>
      </c>
      <c r="G69" s="56">
        <f>SUM(G70)</f>
        <v>0</v>
      </c>
      <c r="H69" s="57">
        <f>SUM(H70)</f>
        <v>-278827</v>
      </c>
    </row>
    <row r="70" spans="1:9" ht="12.75">
      <c r="A70" s="100" t="s">
        <v>140</v>
      </c>
      <c r="B70" s="94" t="s">
        <v>141</v>
      </c>
      <c r="C70" s="92">
        <v>-278827</v>
      </c>
      <c r="D70" s="92">
        <v>0</v>
      </c>
      <c r="E70" s="92">
        <v>0</v>
      </c>
      <c r="F70" s="92">
        <f t="shared" si="2"/>
        <v>-278827</v>
      </c>
      <c r="G70" s="92">
        <v>0</v>
      </c>
      <c r="H70" s="96">
        <f>+F70</f>
        <v>-278827</v>
      </c>
      <c r="I70" s="97">
        <f>+F70+F96+F122+F148+F174</f>
        <v>0</v>
      </c>
    </row>
    <row r="71" spans="1:8" ht="12.75">
      <c r="A71" s="74" t="s">
        <v>142</v>
      </c>
      <c r="B71" s="62" t="s">
        <v>143</v>
      </c>
      <c r="C71" s="56">
        <v>-6924376</v>
      </c>
      <c r="D71" s="56">
        <f>SUM(D72:D73)</f>
        <v>153895</v>
      </c>
      <c r="E71" s="56">
        <f>SUM(E72:E73)</f>
        <v>760880</v>
      </c>
      <c r="F71" s="56">
        <f t="shared" si="2"/>
        <v>-7531361</v>
      </c>
      <c r="G71" s="56">
        <f>SUM(G72:G73)</f>
        <v>0</v>
      </c>
      <c r="H71" s="57">
        <f>SUM(H72:H73)</f>
        <v>-7531361</v>
      </c>
    </row>
    <row r="72" spans="1:9" ht="12.75">
      <c r="A72" s="100" t="s">
        <v>144</v>
      </c>
      <c r="B72" s="94" t="s">
        <v>145</v>
      </c>
      <c r="C72" s="92">
        <v>-5085978</v>
      </c>
      <c r="D72" s="92">
        <v>153895</v>
      </c>
      <c r="E72" s="92">
        <v>27880</v>
      </c>
      <c r="F72" s="92">
        <f t="shared" si="2"/>
        <v>-4959963</v>
      </c>
      <c r="G72" s="92">
        <v>0</v>
      </c>
      <c r="H72" s="96">
        <f>+F72</f>
        <v>-4959963</v>
      </c>
      <c r="I72" s="97">
        <f>+F72+F98+F124+F150+F176</f>
        <v>0</v>
      </c>
    </row>
    <row r="73" spans="1:9" ht="12.75">
      <c r="A73" s="100" t="s">
        <v>146</v>
      </c>
      <c r="B73" s="94" t="s">
        <v>147</v>
      </c>
      <c r="C73" s="92">
        <v>-1838398</v>
      </c>
      <c r="D73" s="92">
        <v>0</v>
      </c>
      <c r="E73" s="92">
        <v>733000</v>
      </c>
      <c r="F73" s="92">
        <f t="shared" si="2"/>
        <v>-2571398</v>
      </c>
      <c r="G73" s="92">
        <v>0</v>
      </c>
      <c r="H73" s="96">
        <f>+F73</f>
        <v>-2571398</v>
      </c>
      <c r="I73" s="97">
        <f>+F73+F99+F125+F151+F177</f>
        <v>0</v>
      </c>
    </row>
    <row r="74" spans="1:13" s="60" customFormat="1" ht="12.75">
      <c r="A74" s="74" t="s">
        <v>148</v>
      </c>
      <c r="B74" s="62" t="s">
        <v>149</v>
      </c>
      <c r="C74" s="56">
        <v>5448281</v>
      </c>
      <c r="D74" s="56">
        <f>SUM(D75:D85)</f>
        <v>1149050</v>
      </c>
      <c r="E74" s="56">
        <f>SUM(E75:E85)</f>
        <v>6099027</v>
      </c>
      <c r="F74" s="56">
        <f t="shared" si="2"/>
        <v>498304</v>
      </c>
      <c r="G74" s="56">
        <f>SUM(G75:G84)</f>
        <v>0</v>
      </c>
      <c r="H74" s="57">
        <f>SUM(H75:H85)</f>
        <v>498304</v>
      </c>
      <c r="J74" s="64"/>
      <c r="M74" s="90"/>
    </row>
    <row r="75" spans="1:8" ht="12.75">
      <c r="A75" s="100" t="s">
        <v>150</v>
      </c>
      <c r="B75" s="94" t="s">
        <v>97</v>
      </c>
      <c r="C75" s="92">
        <v>2158165</v>
      </c>
      <c r="D75" s="92">
        <v>611646</v>
      </c>
      <c r="E75" s="92">
        <v>2660135</v>
      </c>
      <c r="F75" s="92">
        <f t="shared" si="2"/>
        <v>109676</v>
      </c>
      <c r="G75" s="92">
        <v>0</v>
      </c>
      <c r="H75" s="96">
        <f aca="true" t="shared" si="7" ref="H75:H85">+F75</f>
        <v>109676</v>
      </c>
    </row>
    <row r="76" spans="1:8" ht="12.75">
      <c r="A76" s="100" t="s">
        <v>151</v>
      </c>
      <c r="B76" s="94" t="s">
        <v>99</v>
      </c>
      <c r="C76" s="92">
        <v>32037</v>
      </c>
      <c r="D76" s="92">
        <v>0</v>
      </c>
      <c r="E76" s="92">
        <v>30996</v>
      </c>
      <c r="F76" s="92">
        <f t="shared" si="2"/>
        <v>1041</v>
      </c>
      <c r="G76" s="92">
        <v>0</v>
      </c>
      <c r="H76" s="96">
        <f t="shared" si="7"/>
        <v>1041</v>
      </c>
    </row>
    <row r="77" spans="1:8" ht="12.75">
      <c r="A77" s="100" t="s">
        <v>152</v>
      </c>
      <c r="B77" s="94" t="s">
        <v>101</v>
      </c>
      <c r="C77" s="92">
        <v>1451598</v>
      </c>
      <c r="D77" s="92">
        <v>268949</v>
      </c>
      <c r="E77" s="92">
        <v>1619432</v>
      </c>
      <c r="F77" s="92">
        <f t="shared" si="2"/>
        <v>101115</v>
      </c>
      <c r="G77" s="92">
        <v>0</v>
      </c>
      <c r="H77" s="96">
        <f t="shared" si="7"/>
        <v>101115</v>
      </c>
    </row>
    <row r="78" spans="1:8" ht="12.75">
      <c r="A78" s="100" t="s">
        <v>153</v>
      </c>
      <c r="B78" s="94" t="s">
        <v>103</v>
      </c>
      <c r="C78" s="92">
        <v>7703</v>
      </c>
      <c r="D78" s="92">
        <v>19999</v>
      </c>
      <c r="E78" s="92">
        <v>27404</v>
      </c>
      <c r="F78" s="92">
        <f t="shared" si="2"/>
        <v>298</v>
      </c>
      <c r="G78" s="92">
        <v>0</v>
      </c>
      <c r="H78" s="96">
        <f t="shared" si="7"/>
        <v>298</v>
      </c>
    </row>
    <row r="79" spans="1:8" ht="12.75">
      <c r="A79" s="100" t="s">
        <v>154</v>
      </c>
      <c r="B79" s="94" t="s">
        <v>105</v>
      </c>
      <c r="C79" s="92">
        <v>27554</v>
      </c>
      <c r="D79" s="92">
        <v>32737</v>
      </c>
      <c r="E79" s="92">
        <v>48853</v>
      </c>
      <c r="F79" s="92">
        <f t="shared" si="2"/>
        <v>11438</v>
      </c>
      <c r="G79" s="92">
        <v>0</v>
      </c>
      <c r="H79" s="96">
        <f t="shared" si="7"/>
        <v>11438</v>
      </c>
    </row>
    <row r="80" spans="1:8" ht="12.75">
      <c r="A80" s="100" t="s">
        <v>155</v>
      </c>
      <c r="B80" s="94" t="s">
        <v>107</v>
      </c>
      <c r="C80" s="92">
        <v>104856</v>
      </c>
      <c r="D80" s="92">
        <v>85446</v>
      </c>
      <c r="E80" s="92">
        <v>122272</v>
      </c>
      <c r="F80" s="92">
        <f t="shared" si="2"/>
        <v>68030</v>
      </c>
      <c r="G80" s="92">
        <v>0</v>
      </c>
      <c r="H80" s="96">
        <f t="shared" si="7"/>
        <v>68030</v>
      </c>
    </row>
    <row r="81" spans="1:8" ht="12.75">
      <c r="A81" s="100" t="s">
        <v>156</v>
      </c>
      <c r="B81" s="94" t="s">
        <v>109</v>
      </c>
      <c r="C81" s="92">
        <v>251174</v>
      </c>
      <c r="D81" s="92">
        <v>66882</v>
      </c>
      <c r="E81" s="92">
        <v>247960</v>
      </c>
      <c r="F81" s="92">
        <f t="shared" si="2"/>
        <v>70096</v>
      </c>
      <c r="G81" s="92">
        <v>0</v>
      </c>
      <c r="H81" s="96">
        <f t="shared" si="7"/>
        <v>70096</v>
      </c>
    </row>
    <row r="82" spans="1:8" ht="12.75">
      <c r="A82" s="100" t="s">
        <v>157</v>
      </c>
      <c r="B82" s="94" t="s">
        <v>111</v>
      </c>
      <c r="C82" s="92">
        <v>17444</v>
      </c>
      <c r="D82" s="92">
        <v>0</v>
      </c>
      <c r="E82" s="92">
        <v>12964</v>
      </c>
      <c r="F82" s="92">
        <f t="shared" si="2"/>
        <v>4480</v>
      </c>
      <c r="G82" s="92">
        <v>0</v>
      </c>
      <c r="H82" s="96">
        <f t="shared" si="7"/>
        <v>4480</v>
      </c>
    </row>
    <row r="83" spans="1:8" ht="12.75">
      <c r="A83" s="100" t="s">
        <v>158</v>
      </c>
      <c r="B83" s="94" t="s">
        <v>113</v>
      </c>
      <c r="C83" s="92">
        <v>274700</v>
      </c>
      <c r="D83" s="92">
        <v>7884</v>
      </c>
      <c r="E83" s="92">
        <v>247668</v>
      </c>
      <c r="F83" s="92">
        <f t="shared" si="2"/>
        <v>34916</v>
      </c>
      <c r="G83" s="92">
        <v>0</v>
      </c>
      <c r="H83" s="96">
        <f t="shared" si="7"/>
        <v>34916</v>
      </c>
    </row>
    <row r="84" spans="1:8" ht="12.75">
      <c r="A84" s="100" t="s">
        <v>159</v>
      </c>
      <c r="B84" s="94" t="s">
        <v>115</v>
      </c>
      <c r="C84" s="92">
        <v>215910</v>
      </c>
      <c r="D84" s="92">
        <v>5098</v>
      </c>
      <c r="E84" s="92">
        <v>206629</v>
      </c>
      <c r="F84" s="92">
        <f t="shared" si="2"/>
        <v>14379</v>
      </c>
      <c r="G84" s="92">
        <v>0</v>
      </c>
      <c r="H84" s="96">
        <f t="shared" si="7"/>
        <v>14379</v>
      </c>
    </row>
    <row r="85" spans="1:13" s="60" customFormat="1" ht="12.75">
      <c r="A85" s="100" t="s">
        <v>630</v>
      </c>
      <c r="B85" s="94" t="s">
        <v>523</v>
      </c>
      <c r="C85" s="92">
        <v>907140</v>
      </c>
      <c r="D85" s="92">
        <v>50409</v>
      </c>
      <c r="E85" s="92">
        <v>874714</v>
      </c>
      <c r="F85" s="92">
        <f t="shared" si="2"/>
        <v>82835</v>
      </c>
      <c r="G85" s="92">
        <v>0</v>
      </c>
      <c r="H85" s="96">
        <f t="shared" si="7"/>
        <v>82835</v>
      </c>
      <c r="M85" s="90"/>
    </row>
    <row r="86" spans="1:8" ht="12.75">
      <c r="A86" s="74" t="s">
        <v>160</v>
      </c>
      <c r="B86" s="62" t="s">
        <v>161</v>
      </c>
      <c r="C86" s="56">
        <v>356951</v>
      </c>
      <c r="D86" s="56">
        <f>SUM(D87:D94)</f>
        <v>274494</v>
      </c>
      <c r="E86" s="56">
        <f>SUM(E87:E94)</f>
        <v>504753</v>
      </c>
      <c r="F86" s="56">
        <f>SUM(F87:F94)</f>
        <v>126692</v>
      </c>
      <c r="G86" s="56">
        <f>SUM(G87:G94)</f>
        <v>0</v>
      </c>
      <c r="H86" s="57">
        <f>SUM(H87:H94)</f>
        <v>126692</v>
      </c>
    </row>
    <row r="87" spans="1:8" ht="12.75">
      <c r="A87" s="100" t="s">
        <v>162</v>
      </c>
      <c r="B87" s="94" t="s">
        <v>119</v>
      </c>
      <c r="C87" s="92">
        <v>12894</v>
      </c>
      <c r="D87" s="92">
        <v>30168</v>
      </c>
      <c r="E87" s="92">
        <v>30531</v>
      </c>
      <c r="F87" s="92">
        <f aca="true" t="shared" si="8" ref="F87:F125">+C87+D87-E87</f>
        <v>12531</v>
      </c>
      <c r="G87" s="92">
        <v>0</v>
      </c>
      <c r="H87" s="96">
        <f aca="true" t="shared" si="9" ref="H87:H94">+F87</f>
        <v>12531</v>
      </c>
    </row>
    <row r="88" spans="1:8" ht="12.75">
      <c r="A88" s="100" t="s">
        <v>163</v>
      </c>
      <c r="B88" s="94" t="s">
        <v>121</v>
      </c>
      <c r="C88" s="92">
        <v>12265</v>
      </c>
      <c r="D88" s="92">
        <v>22062</v>
      </c>
      <c r="E88" s="92">
        <v>22059</v>
      </c>
      <c r="F88" s="92">
        <f t="shared" si="8"/>
        <v>12268</v>
      </c>
      <c r="G88" s="92">
        <v>0</v>
      </c>
      <c r="H88" s="96">
        <f t="shared" si="9"/>
        <v>12268</v>
      </c>
    </row>
    <row r="89" spans="1:8" ht="12.75">
      <c r="A89" s="100" t="s">
        <v>164</v>
      </c>
      <c r="B89" s="94" t="s">
        <v>123</v>
      </c>
      <c r="C89" s="92">
        <v>4365</v>
      </c>
      <c r="D89" s="92">
        <v>221395</v>
      </c>
      <c r="E89" s="92">
        <v>221505</v>
      </c>
      <c r="F89" s="92">
        <f t="shared" si="8"/>
        <v>4255</v>
      </c>
      <c r="G89" s="92">
        <v>0</v>
      </c>
      <c r="H89" s="96">
        <f t="shared" si="9"/>
        <v>4255</v>
      </c>
    </row>
    <row r="90" spans="1:8" ht="12.75">
      <c r="A90" s="100" t="s">
        <v>165</v>
      </c>
      <c r="B90" s="94" t="s">
        <v>125</v>
      </c>
      <c r="C90" s="92">
        <v>22237</v>
      </c>
      <c r="D90" s="92">
        <v>0</v>
      </c>
      <c r="E90" s="92">
        <v>21213</v>
      </c>
      <c r="F90" s="92">
        <f t="shared" si="8"/>
        <v>1024</v>
      </c>
      <c r="G90" s="92">
        <v>0</v>
      </c>
      <c r="H90" s="96">
        <f t="shared" si="9"/>
        <v>1024</v>
      </c>
    </row>
    <row r="91" spans="1:8" ht="12.75">
      <c r="A91" s="100" t="s">
        <v>166</v>
      </c>
      <c r="B91" s="94" t="s">
        <v>127</v>
      </c>
      <c r="C91" s="92">
        <v>184824</v>
      </c>
      <c r="D91" s="92">
        <v>0</v>
      </c>
      <c r="E91" s="92">
        <v>137765</v>
      </c>
      <c r="F91" s="92">
        <f t="shared" si="8"/>
        <v>47059</v>
      </c>
      <c r="G91" s="92">
        <v>0</v>
      </c>
      <c r="H91" s="96">
        <f t="shared" si="9"/>
        <v>47059</v>
      </c>
    </row>
    <row r="92" spans="1:8" ht="12.75">
      <c r="A92" s="100" t="s">
        <v>167</v>
      </c>
      <c r="B92" s="94" t="s">
        <v>129</v>
      </c>
      <c r="C92" s="92">
        <v>18646</v>
      </c>
      <c r="D92" s="92">
        <v>580</v>
      </c>
      <c r="E92" s="92">
        <v>15368</v>
      </c>
      <c r="F92" s="92">
        <f t="shared" si="8"/>
        <v>3858</v>
      </c>
      <c r="G92" s="92">
        <v>0</v>
      </c>
      <c r="H92" s="96">
        <f t="shared" si="9"/>
        <v>3858</v>
      </c>
    </row>
    <row r="93" spans="1:8" ht="12.75">
      <c r="A93" s="100" t="s">
        <v>168</v>
      </c>
      <c r="B93" s="94" t="s">
        <v>135</v>
      </c>
      <c r="C93" s="92">
        <v>47007</v>
      </c>
      <c r="D93" s="92">
        <v>289</v>
      </c>
      <c r="E93" s="92">
        <v>42655</v>
      </c>
      <c r="F93" s="92">
        <f t="shared" si="8"/>
        <v>4641</v>
      </c>
      <c r="G93" s="92">
        <v>0</v>
      </c>
      <c r="H93" s="96">
        <f t="shared" si="9"/>
        <v>4641</v>
      </c>
    </row>
    <row r="94" spans="1:8" ht="12.75">
      <c r="A94" s="100" t="s">
        <v>169</v>
      </c>
      <c r="B94" s="94" t="s">
        <v>137</v>
      </c>
      <c r="C94" s="92">
        <v>54713</v>
      </c>
      <c r="D94" s="92">
        <v>0</v>
      </c>
      <c r="E94" s="92">
        <v>13657</v>
      </c>
      <c r="F94" s="92">
        <f t="shared" si="8"/>
        <v>41056</v>
      </c>
      <c r="G94" s="92">
        <v>0</v>
      </c>
      <c r="H94" s="96">
        <f t="shared" si="9"/>
        <v>41056</v>
      </c>
    </row>
    <row r="95" spans="1:8" ht="12.75">
      <c r="A95" s="74" t="s">
        <v>170</v>
      </c>
      <c r="B95" s="62" t="s">
        <v>171</v>
      </c>
      <c r="C95" s="56">
        <v>34705</v>
      </c>
      <c r="D95" s="56">
        <f>SUM(D96)</f>
        <v>0</v>
      </c>
      <c r="E95" s="56">
        <f>SUM(E96)</f>
        <v>16928</v>
      </c>
      <c r="F95" s="56">
        <f t="shared" si="8"/>
        <v>17777</v>
      </c>
      <c r="G95" s="56">
        <f>SUM(G96)</f>
        <v>0</v>
      </c>
      <c r="H95" s="57">
        <f>SUM(H96)</f>
        <v>17777</v>
      </c>
    </row>
    <row r="96" spans="1:8" ht="12.75">
      <c r="A96" s="100" t="s">
        <v>172</v>
      </c>
      <c r="B96" s="94" t="s">
        <v>141</v>
      </c>
      <c r="C96" s="92">
        <v>34705</v>
      </c>
      <c r="D96" s="92">
        <v>0</v>
      </c>
      <c r="E96" s="92">
        <v>16928</v>
      </c>
      <c r="F96" s="92">
        <f t="shared" si="8"/>
        <v>17777</v>
      </c>
      <c r="G96" s="92">
        <v>0</v>
      </c>
      <c r="H96" s="96">
        <f>+F96</f>
        <v>17777</v>
      </c>
    </row>
    <row r="97" spans="1:8" ht="12.75">
      <c r="A97" s="74" t="s">
        <v>173</v>
      </c>
      <c r="B97" s="62" t="s">
        <v>174</v>
      </c>
      <c r="C97" s="56">
        <v>2565768</v>
      </c>
      <c r="D97" s="56">
        <f>SUM(D98:D99)</f>
        <v>797916</v>
      </c>
      <c r="E97" s="56">
        <f>SUM(E98:E99)</f>
        <v>2322607</v>
      </c>
      <c r="F97" s="56">
        <f t="shared" si="8"/>
        <v>1041077</v>
      </c>
      <c r="G97" s="56">
        <v>0</v>
      </c>
      <c r="H97" s="57">
        <f>+F97</f>
        <v>1041077</v>
      </c>
    </row>
    <row r="98" spans="1:8" ht="12.75">
      <c r="A98" s="100" t="s">
        <v>175</v>
      </c>
      <c r="B98" s="94" t="s">
        <v>145</v>
      </c>
      <c r="C98" s="92">
        <v>2376735</v>
      </c>
      <c r="D98" s="92">
        <v>30103</v>
      </c>
      <c r="E98" s="92">
        <v>1426625</v>
      </c>
      <c r="F98" s="92">
        <f t="shared" si="8"/>
        <v>980213</v>
      </c>
      <c r="G98" s="92">
        <v>0</v>
      </c>
      <c r="H98" s="96">
        <f>+F98</f>
        <v>980213</v>
      </c>
    </row>
    <row r="99" spans="1:8" ht="12.75">
      <c r="A99" s="100" t="s">
        <v>176</v>
      </c>
      <c r="B99" s="94" t="s">
        <v>147</v>
      </c>
      <c r="C99" s="92">
        <v>189033</v>
      </c>
      <c r="D99" s="92">
        <v>767813</v>
      </c>
      <c r="E99" s="92">
        <v>895982</v>
      </c>
      <c r="F99" s="92">
        <f t="shared" si="8"/>
        <v>60864</v>
      </c>
      <c r="G99" s="92">
        <v>0</v>
      </c>
      <c r="H99" s="96">
        <f>+F99</f>
        <v>60864</v>
      </c>
    </row>
    <row r="100" spans="1:10" ht="12.75">
      <c r="A100" s="74" t="s">
        <v>177</v>
      </c>
      <c r="B100" s="62" t="s">
        <v>178</v>
      </c>
      <c r="C100" s="56">
        <v>3171993</v>
      </c>
      <c r="D100" s="56">
        <f>SUM(D101:D111)</f>
        <v>5682026</v>
      </c>
      <c r="E100" s="56">
        <f>SUM(E101:E111)</f>
        <v>7214224</v>
      </c>
      <c r="F100" s="56">
        <f>+C100+D100-E100</f>
        <v>1639795</v>
      </c>
      <c r="G100" s="56">
        <f>SUM(G101:G111)</f>
        <v>0</v>
      </c>
      <c r="H100" s="57">
        <f>SUM(H101:H111)</f>
        <v>1639795</v>
      </c>
      <c r="I100" s="97"/>
      <c r="J100" s="64"/>
    </row>
    <row r="101" spans="1:8" ht="12.75">
      <c r="A101" s="100" t="s">
        <v>179</v>
      </c>
      <c r="B101" s="94" t="s">
        <v>97</v>
      </c>
      <c r="C101" s="92">
        <v>0</v>
      </c>
      <c r="D101" s="92">
        <v>2536135</v>
      </c>
      <c r="E101" s="92">
        <v>2521962</v>
      </c>
      <c r="F101" s="92">
        <f t="shared" si="8"/>
        <v>14173</v>
      </c>
      <c r="G101" s="92">
        <v>0</v>
      </c>
      <c r="H101" s="96">
        <f>+F101</f>
        <v>14173</v>
      </c>
    </row>
    <row r="102" spans="1:8" ht="12.75">
      <c r="A102" s="100" t="s">
        <v>180</v>
      </c>
      <c r="B102" s="94" t="s">
        <v>99</v>
      </c>
      <c r="C102" s="92">
        <v>0</v>
      </c>
      <c r="D102" s="92">
        <v>30996</v>
      </c>
      <c r="E102" s="92">
        <v>30996</v>
      </c>
      <c r="F102" s="92">
        <f t="shared" si="8"/>
        <v>0</v>
      </c>
      <c r="G102" s="92">
        <v>0</v>
      </c>
      <c r="H102" s="96">
        <v>0</v>
      </c>
    </row>
    <row r="103" spans="1:8" ht="12.75">
      <c r="A103" s="100" t="s">
        <v>181</v>
      </c>
      <c r="B103" s="94" t="s">
        <v>101</v>
      </c>
      <c r="C103" s="92">
        <v>404989</v>
      </c>
      <c r="D103" s="92">
        <v>1501432</v>
      </c>
      <c r="E103" s="92">
        <v>1904595</v>
      </c>
      <c r="F103" s="92">
        <f t="shared" si="8"/>
        <v>1826</v>
      </c>
      <c r="G103" s="92">
        <v>0</v>
      </c>
      <c r="H103" s="96">
        <f>+F103</f>
        <v>1826</v>
      </c>
    </row>
    <row r="104" spans="1:8" ht="12.75" customHeight="1">
      <c r="A104" s="100" t="s">
        <v>182</v>
      </c>
      <c r="B104" s="94" t="s">
        <v>103</v>
      </c>
      <c r="C104" s="92">
        <v>0</v>
      </c>
      <c r="D104" s="92">
        <v>27404</v>
      </c>
      <c r="E104" s="92">
        <v>27404</v>
      </c>
      <c r="F104" s="92">
        <f t="shared" si="8"/>
        <v>0</v>
      </c>
      <c r="G104" s="92">
        <v>0</v>
      </c>
      <c r="H104" s="96">
        <v>0</v>
      </c>
    </row>
    <row r="105" spans="1:8" ht="12.75">
      <c r="A105" s="100" t="s">
        <v>183</v>
      </c>
      <c r="B105" s="94" t="s">
        <v>105</v>
      </c>
      <c r="C105" s="92">
        <v>149875</v>
      </c>
      <c r="D105" s="92">
        <v>48853</v>
      </c>
      <c r="E105" s="92">
        <v>183380</v>
      </c>
      <c r="F105" s="92">
        <f t="shared" si="8"/>
        <v>15348</v>
      </c>
      <c r="G105" s="92">
        <v>0</v>
      </c>
      <c r="H105" s="96">
        <f aca="true" t="shared" si="10" ref="H105:H111">+F105</f>
        <v>15348</v>
      </c>
    </row>
    <row r="106" spans="1:8" ht="12.75">
      <c r="A106" s="100" t="s">
        <v>184</v>
      </c>
      <c r="B106" s="94" t="s">
        <v>107</v>
      </c>
      <c r="C106" s="92">
        <v>420423</v>
      </c>
      <c r="D106" s="92">
        <v>122272</v>
      </c>
      <c r="E106" s="92">
        <v>542695</v>
      </c>
      <c r="F106" s="92">
        <f t="shared" si="8"/>
        <v>0</v>
      </c>
      <c r="G106" s="92">
        <v>0</v>
      </c>
      <c r="H106" s="96">
        <f t="shared" si="10"/>
        <v>0</v>
      </c>
    </row>
    <row r="107" spans="1:8" ht="12.75">
      <c r="A107" s="100" t="s">
        <v>569</v>
      </c>
      <c r="B107" s="94" t="s">
        <v>570</v>
      </c>
      <c r="C107" s="92">
        <v>1970104</v>
      </c>
      <c r="D107" s="92">
        <v>247960</v>
      </c>
      <c r="E107" s="92">
        <v>618402</v>
      </c>
      <c r="F107" s="92">
        <f t="shared" si="8"/>
        <v>1599662</v>
      </c>
      <c r="G107" s="92">
        <v>0</v>
      </c>
      <c r="H107" s="96">
        <f t="shared" si="10"/>
        <v>1599662</v>
      </c>
    </row>
    <row r="108" spans="1:8" ht="12.75">
      <c r="A108" s="100" t="s">
        <v>664</v>
      </c>
      <c r="B108" s="94" t="s">
        <v>11</v>
      </c>
      <c r="C108" s="92">
        <v>0</v>
      </c>
      <c r="D108" s="92">
        <v>12963</v>
      </c>
      <c r="E108" s="92">
        <v>12963</v>
      </c>
      <c r="F108" s="92">
        <f t="shared" si="8"/>
        <v>0</v>
      </c>
      <c r="G108" s="92">
        <v>0</v>
      </c>
      <c r="H108" s="96">
        <f t="shared" si="10"/>
        <v>0</v>
      </c>
    </row>
    <row r="109" spans="1:8" ht="12.75">
      <c r="A109" s="100" t="s">
        <v>185</v>
      </c>
      <c r="B109" s="94" t="s">
        <v>113</v>
      </c>
      <c r="C109" s="92">
        <v>66865</v>
      </c>
      <c r="D109" s="92">
        <v>247667</v>
      </c>
      <c r="E109" s="92">
        <v>308105</v>
      </c>
      <c r="F109" s="92">
        <f t="shared" si="8"/>
        <v>6427</v>
      </c>
      <c r="G109" s="92">
        <v>0</v>
      </c>
      <c r="H109" s="96">
        <f t="shared" si="10"/>
        <v>6427</v>
      </c>
    </row>
    <row r="110" spans="1:8" ht="12.75">
      <c r="A110" s="100" t="s">
        <v>186</v>
      </c>
      <c r="B110" s="94" t="s">
        <v>115</v>
      </c>
      <c r="C110" s="92">
        <v>15015</v>
      </c>
      <c r="D110" s="92">
        <v>101631</v>
      </c>
      <c r="E110" s="92">
        <v>115992</v>
      </c>
      <c r="F110" s="92">
        <f t="shared" si="8"/>
        <v>654</v>
      </c>
      <c r="G110" s="92">
        <v>0</v>
      </c>
      <c r="H110" s="96">
        <f t="shared" si="10"/>
        <v>654</v>
      </c>
    </row>
    <row r="111" spans="1:8" ht="12.75">
      <c r="A111" s="100" t="s">
        <v>633</v>
      </c>
      <c r="B111" s="94" t="s">
        <v>632</v>
      </c>
      <c r="C111" s="92">
        <v>144722</v>
      </c>
      <c r="D111" s="92">
        <v>804713</v>
      </c>
      <c r="E111" s="92">
        <v>947730</v>
      </c>
      <c r="F111" s="92">
        <f t="shared" si="8"/>
        <v>1705</v>
      </c>
      <c r="G111" s="92">
        <v>0</v>
      </c>
      <c r="H111" s="96">
        <f t="shared" si="10"/>
        <v>1705</v>
      </c>
    </row>
    <row r="112" spans="1:8" ht="12.75">
      <c r="A112" s="74" t="s">
        <v>187</v>
      </c>
      <c r="B112" s="62" t="s">
        <v>188</v>
      </c>
      <c r="C112" s="56">
        <v>681121</v>
      </c>
      <c r="D112" s="56">
        <f>SUM(D113:D120)</f>
        <v>354753</v>
      </c>
      <c r="E112" s="56">
        <f>SUM(E113:E120)</f>
        <v>1021621</v>
      </c>
      <c r="F112" s="56">
        <f t="shared" si="8"/>
        <v>14253</v>
      </c>
      <c r="G112" s="56">
        <f>SUM(G113:G120)</f>
        <v>0</v>
      </c>
      <c r="H112" s="57">
        <f>SUM(H113:H120)</f>
        <v>14253</v>
      </c>
    </row>
    <row r="113" spans="1:8" ht="12.75">
      <c r="A113" s="100" t="s">
        <v>189</v>
      </c>
      <c r="B113" s="94" t="s">
        <v>119</v>
      </c>
      <c r="C113" s="92">
        <v>85392</v>
      </c>
      <c r="D113" s="92">
        <v>30531</v>
      </c>
      <c r="E113" s="92">
        <v>105637</v>
      </c>
      <c r="F113" s="92">
        <f t="shared" si="8"/>
        <v>10286</v>
      </c>
      <c r="G113" s="92">
        <v>0</v>
      </c>
      <c r="H113" s="96">
        <f aca="true" t="shared" si="11" ref="H113:H120">+F113</f>
        <v>10286</v>
      </c>
    </row>
    <row r="114" spans="1:8" ht="12.75">
      <c r="A114" s="100" t="s">
        <v>190</v>
      </c>
      <c r="B114" s="94" t="s">
        <v>121</v>
      </c>
      <c r="C114" s="92">
        <v>250311</v>
      </c>
      <c r="D114" s="92">
        <v>22059</v>
      </c>
      <c r="E114" s="92">
        <v>271536</v>
      </c>
      <c r="F114" s="92">
        <f t="shared" si="8"/>
        <v>834</v>
      </c>
      <c r="G114" s="92">
        <v>0</v>
      </c>
      <c r="H114" s="96">
        <f t="shared" si="11"/>
        <v>834</v>
      </c>
    </row>
    <row r="115" spans="1:8" ht="12.75">
      <c r="A115" s="100" t="s">
        <v>191</v>
      </c>
      <c r="B115" s="94" t="s">
        <v>123</v>
      </c>
      <c r="C115" s="92">
        <v>337425</v>
      </c>
      <c r="D115" s="92">
        <v>86505</v>
      </c>
      <c r="E115" s="92">
        <v>420797</v>
      </c>
      <c r="F115" s="92">
        <f t="shared" si="8"/>
        <v>3133</v>
      </c>
      <c r="G115" s="92">
        <v>0</v>
      </c>
      <c r="H115" s="96">
        <f t="shared" si="11"/>
        <v>3133</v>
      </c>
    </row>
    <row r="116" spans="1:8" ht="12.75">
      <c r="A116" s="100" t="s">
        <v>192</v>
      </c>
      <c r="B116" s="94" t="s">
        <v>125</v>
      </c>
      <c r="C116" s="92">
        <v>7124</v>
      </c>
      <c r="D116" s="92">
        <v>21213</v>
      </c>
      <c r="E116" s="92">
        <v>28337</v>
      </c>
      <c r="F116" s="92">
        <f t="shared" si="8"/>
        <v>0</v>
      </c>
      <c r="G116" s="92">
        <v>0</v>
      </c>
      <c r="H116" s="96">
        <f t="shared" si="11"/>
        <v>0</v>
      </c>
    </row>
    <row r="117" spans="1:8" ht="12.75">
      <c r="A117" s="100" t="s">
        <v>193</v>
      </c>
      <c r="B117" s="94" t="s">
        <v>127</v>
      </c>
      <c r="C117" s="92">
        <v>0</v>
      </c>
      <c r="D117" s="92">
        <v>122765</v>
      </c>
      <c r="E117" s="92">
        <v>122765</v>
      </c>
      <c r="F117" s="92">
        <f t="shared" si="8"/>
        <v>0</v>
      </c>
      <c r="G117" s="92">
        <v>0</v>
      </c>
      <c r="H117" s="96">
        <f t="shared" si="11"/>
        <v>0</v>
      </c>
    </row>
    <row r="118" spans="1:8" ht="12.75">
      <c r="A118" s="100" t="s">
        <v>194</v>
      </c>
      <c r="B118" s="94" t="s">
        <v>129</v>
      </c>
      <c r="C118" s="92">
        <v>580</v>
      </c>
      <c r="D118" s="92">
        <v>15368</v>
      </c>
      <c r="E118" s="92">
        <v>15948</v>
      </c>
      <c r="F118" s="92">
        <f t="shared" si="8"/>
        <v>0</v>
      </c>
      <c r="G118" s="92">
        <v>0</v>
      </c>
      <c r="H118" s="96">
        <f t="shared" si="11"/>
        <v>0</v>
      </c>
    </row>
    <row r="119" spans="1:8" ht="12.75">
      <c r="A119" s="100" t="s">
        <v>195</v>
      </c>
      <c r="B119" s="94" t="s">
        <v>135</v>
      </c>
      <c r="C119" s="92">
        <v>289</v>
      </c>
      <c r="D119" s="92">
        <v>42655</v>
      </c>
      <c r="E119" s="92">
        <v>42944</v>
      </c>
      <c r="F119" s="92">
        <f t="shared" si="8"/>
        <v>0</v>
      </c>
      <c r="G119" s="92">
        <v>0</v>
      </c>
      <c r="H119" s="96">
        <f t="shared" si="11"/>
        <v>0</v>
      </c>
    </row>
    <row r="120" spans="1:9" ht="12.75">
      <c r="A120" s="100" t="s">
        <v>196</v>
      </c>
      <c r="B120" s="94" t="s">
        <v>137</v>
      </c>
      <c r="C120" s="92">
        <v>0</v>
      </c>
      <c r="D120" s="92">
        <v>13657</v>
      </c>
      <c r="E120" s="92">
        <v>13657</v>
      </c>
      <c r="F120" s="92">
        <f t="shared" si="8"/>
        <v>0</v>
      </c>
      <c r="G120" s="92">
        <v>0</v>
      </c>
      <c r="H120" s="96">
        <f t="shared" si="11"/>
        <v>0</v>
      </c>
      <c r="I120" s="97"/>
    </row>
    <row r="121" spans="1:8" ht="12.75">
      <c r="A121" s="74" t="s">
        <v>197</v>
      </c>
      <c r="B121" s="62" t="s">
        <v>198</v>
      </c>
      <c r="C121" s="56">
        <v>23630</v>
      </c>
      <c r="D121" s="56">
        <f>SUM(D122)</f>
        <v>16928</v>
      </c>
      <c r="E121" s="56">
        <f>SUM(E122)</f>
        <v>40558</v>
      </c>
      <c r="F121" s="56">
        <f t="shared" si="8"/>
        <v>0</v>
      </c>
      <c r="G121" s="56">
        <f>SUM(G122)</f>
        <v>0</v>
      </c>
      <c r="H121" s="57">
        <f>SUM(H122)</f>
        <v>0</v>
      </c>
    </row>
    <row r="122" spans="1:8" ht="12.75">
      <c r="A122" s="100" t="s">
        <v>199</v>
      </c>
      <c r="B122" s="94" t="s">
        <v>141</v>
      </c>
      <c r="C122" s="92">
        <v>23630</v>
      </c>
      <c r="D122" s="92">
        <v>16928</v>
      </c>
      <c r="E122" s="92">
        <v>40558</v>
      </c>
      <c r="F122" s="92">
        <f t="shared" si="8"/>
        <v>0</v>
      </c>
      <c r="G122" s="92">
        <v>0</v>
      </c>
      <c r="H122" s="96">
        <f>+F122</f>
        <v>0</v>
      </c>
    </row>
    <row r="123" spans="1:8" ht="12.75">
      <c r="A123" s="74" t="s">
        <v>200</v>
      </c>
      <c r="B123" s="62" t="s">
        <v>201</v>
      </c>
      <c r="C123" s="56">
        <v>874915</v>
      </c>
      <c r="D123" s="56">
        <f>SUM(D124:D125)</f>
        <v>2168711</v>
      </c>
      <c r="E123" s="56">
        <f>SUM(E124:E125)</f>
        <v>2782570</v>
      </c>
      <c r="F123" s="56">
        <f t="shared" si="8"/>
        <v>261056</v>
      </c>
      <c r="G123" s="56">
        <f>SUM(G124:G125)</f>
        <v>0</v>
      </c>
      <c r="H123" s="57">
        <f>SUM(H124:H125)</f>
        <v>261056</v>
      </c>
    </row>
    <row r="124" spans="1:8" ht="12.75">
      <c r="A124" s="100" t="s">
        <v>202</v>
      </c>
      <c r="B124" s="94" t="s">
        <v>145</v>
      </c>
      <c r="C124" s="92">
        <v>576399</v>
      </c>
      <c r="D124" s="92">
        <v>1272729</v>
      </c>
      <c r="E124" s="92">
        <v>1679203</v>
      </c>
      <c r="F124" s="92">
        <f t="shared" si="8"/>
        <v>169925</v>
      </c>
      <c r="G124" s="92">
        <v>0</v>
      </c>
      <c r="H124" s="96">
        <f>+F124</f>
        <v>169925</v>
      </c>
    </row>
    <row r="125" spans="1:8" ht="12.75">
      <c r="A125" s="100" t="s">
        <v>203</v>
      </c>
      <c r="B125" s="94" t="s">
        <v>147</v>
      </c>
      <c r="C125" s="92">
        <v>298516</v>
      </c>
      <c r="D125" s="92">
        <v>895982</v>
      </c>
      <c r="E125" s="92">
        <v>1103367</v>
      </c>
      <c r="F125" s="92">
        <f t="shared" si="8"/>
        <v>91131</v>
      </c>
      <c r="G125" s="92">
        <v>0</v>
      </c>
      <c r="H125" s="96">
        <f>+F125</f>
        <v>91131</v>
      </c>
    </row>
    <row r="126" spans="1:10" ht="12.75">
      <c r="A126" s="74" t="s">
        <v>204</v>
      </c>
      <c r="B126" s="62" t="s">
        <v>205</v>
      </c>
      <c r="C126" s="56">
        <v>4701129</v>
      </c>
      <c r="D126" s="56">
        <f>SUM(D127:D137)</f>
        <v>6957714</v>
      </c>
      <c r="E126" s="56">
        <f>SUM(E127:E137)</f>
        <v>11658843</v>
      </c>
      <c r="F126" s="56">
        <f>SUM(F127:F137)</f>
        <v>0</v>
      </c>
      <c r="G126" s="56">
        <f>SUM(G127:G137)</f>
        <v>0</v>
      </c>
      <c r="H126" s="57">
        <f>SUM(H127:H137)</f>
        <v>0</v>
      </c>
      <c r="I126" s="97"/>
      <c r="J126" s="64"/>
    </row>
    <row r="127" spans="1:8" ht="12.75">
      <c r="A127" s="100" t="s">
        <v>206</v>
      </c>
      <c r="B127" s="94" t="s">
        <v>97</v>
      </c>
      <c r="C127" s="92">
        <v>202218</v>
      </c>
      <c r="D127" s="92">
        <v>2521962</v>
      </c>
      <c r="E127" s="92">
        <v>2724180</v>
      </c>
      <c r="F127" s="92">
        <f aca="true" t="shared" si="12" ref="F127:F137">+C127+D127-E127</f>
        <v>0</v>
      </c>
      <c r="G127" s="92">
        <v>0</v>
      </c>
      <c r="H127" s="96">
        <f>+F127</f>
        <v>0</v>
      </c>
    </row>
    <row r="128" spans="1:8" ht="12.75">
      <c r="A128" s="100" t="s">
        <v>207</v>
      </c>
      <c r="B128" s="94" t="s">
        <v>99</v>
      </c>
      <c r="C128" s="92">
        <v>11286</v>
      </c>
      <c r="D128" s="92">
        <v>30996</v>
      </c>
      <c r="E128" s="92">
        <v>42282</v>
      </c>
      <c r="F128" s="92">
        <f t="shared" si="12"/>
        <v>0</v>
      </c>
      <c r="G128" s="92">
        <v>0</v>
      </c>
      <c r="H128" s="96">
        <f>+F128</f>
        <v>0</v>
      </c>
    </row>
    <row r="129" spans="1:8" ht="12.75">
      <c r="A129" s="100" t="s">
        <v>208</v>
      </c>
      <c r="B129" s="94" t="s">
        <v>101</v>
      </c>
      <c r="C129" s="92">
        <v>23186</v>
      </c>
      <c r="D129" s="92">
        <v>1809646</v>
      </c>
      <c r="E129" s="92">
        <v>1832832</v>
      </c>
      <c r="F129" s="92">
        <f t="shared" si="12"/>
        <v>0</v>
      </c>
      <c r="G129" s="92">
        <v>0</v>
      </c>
      <c r="H129" s="96">
        <f>+F129</f>
        <v>0</v>
      </c>
    </row>
    <row r="130" spans="1:8" ht="12.75">
      <c r="A130" s="100" t="s">
        <v>209</v>
      </c>
      <c r="B130" s="94" t="s">
        <v>103</v>
      </c>
      <c r="C130" s="92">
        <v>2611</v>
      </c>
      <c r="D130" s="92">
        <v>27404</v>
      </c>
      <c r="E130" s="92">
        <v>30015</v>
      </c>
      <c r="F130" s="92">
        <f t="shared" si="12"/>
        <v>0</v>
      </c>
      <c r="G130" s="92">
        <v>0</v>
      </c>
      <c r="H130" s="96">
        <f>+F130</f>
        <v>0</v>
      </c>
    </row>
    <row r="131" spans="1:8" ht="12.75">
      <c r="A131" s="100" t="s">
        <v>210</v>
      </c>
      <c r="B131" s="94" t="s">
        <v>105</v>
      </c>
      <c r="C131" s="92">
        <v>27851</v>
      </c>
      <c r="D131" s="92">
        <v>177539</v>
      </c>
      <c r="E131" s="92">
        <v>205390</v>
      </c>
      <c r="F131" s="92">
        <f t="shared" si="12"/>
        <v>0</v>
      </c>
      <c r="G131" s="92">
        <v>0</v>
      </c>
      <c r="H131" s="96">
        <f aca="true" t="shared" si="13" ref="H131:H137">+F131</f>
        <v>0</v>
      </c>
    </row>
    <row r="132" spans="1:8" ht="12.75">
      <c r="A132" s="100" t="s">
        <v>211</v>
      </c>
      <c r="B132" s="94" t="s">
        <v>107</v>
      </c>
      <c r="C132" s="92">
        <v>79710</v>
      </c>
      <c r="D132" s="92">
        <v>482249</v>
      </c>
      <c r="E132" s="92">
        <v>561959</v>
      </c>
      <c r="F132" s="92">
        <f t="shared" si="12"/>
        <v>0</v>
      </c>
      <c r="G132" s="92">
        <v>0</v>
      </c>
      <c r="H132" s="96">
        <f t="shared" si="13"/>
        <v>0</v>
      </c>
    </row>
    <row r="133" spans="1:8" ht="12.75">
      <c r="A133" s="100" t="s">
        <v>12</v>
      </c>
      <c r="B133" s="94" t="s">
        <v>570</v>
      </c>
      <c r="C133" s="92">
        <v>1389955</v>
      </c>
      <c r="D133" s="92">
        <v>551520</v>
      </c>
      <c r="E133" s="92">
        <v>1941475</v>
      </c>
      <c r="F133" s="92">
        <f t="shared" si="12"/>
        <v>0</v>
      </c>
      <c r="G133" s="92">
        <v>0</v>
      </c>
      <c r="H133" s="96">
        <f t="shared" si="13"/>
        <v>0</v>
      </c>
    </row>
    <row r="134" spans="1:8" ht="12.75">
      <c r="A134" s="100" t="s">
        <v>665</v>
      </c>
      <c r="B134" s="94" t="s">
        <v>666</v>
      </c>
      <c r="C134" s="92">
        <v>0</v>
      </c>
      <c r="D134" s="92">
        <v>12963</v>
      </c>
      <c r="E134" s="92">
        <v>12963</v>
      </c>
      <c r="F134" s="92">
        <f t="shared" si="12"/>
        <v>0</v>
      </c>
      <c r="G134" s="92">
        <v>0</v>
      </c>
      <c r="H134" s="96">
        <f t="shared" si="13"/>
        <v>0</v>
      </c>
    </row>
    <row r="135" spans="1:8" ht="12.75">
      <c r="A135" s="100" t="s">
        <v>212</v>
      </c>
      <c r="B135" s="94" t="s">
        <v>113</v>
      </c>
      <c r="C135" s="92">
        <v>1418355</v>
      </c>
      <c r="D135" s="92">
        <v>300221</v>
      </c>
      <c r="E135" s="92">
        <v>1718576</v>
      </c>
      <c r="F135" s="92">
        <f t="shared" si="12"/>
        <v>0</v>
      </c>
      <c r="G135" s="92">
        <v>0</v>
      </c>
      <c r="H135" s="96">
        <f t="shared" si="13"/>
        <v>0</v>
      </c>
    </row>
    <row r="136" spans="1:8" ht="12.75">
      <c r="A136" s="100" t="s">
        <v>213</v>
      </c>
      <c r="B136" s="94" t="s">
        <v>115</v>
      </c>
      <c r="C136" s="92">
        <v>249667</v>
      </c>
      <c r="D136" s="92">
        <v>110892</v>
      </c>
      <c r="E136" s="92">
        <v>360559</v>
      </c>
      <c r="F136" s="92">
        <f t="shared" si="12"/>
        <v>0</v>
      </c>
      <c r="G136" s="92">
        <v>0</v>
      </c>
      <c r="H136" s="96">
        <f t="shared" si="13"/>
        <v>0</v>
      </c>
    </row>
    <row r="137" spans="1:8" ht="12.75">
      <c r="A137" s="100" t="s">
        <v>634</v>
      </c>
      <c r="B137" s="94" t="s">
        <v>632</v>
      </c>
      <c r="C137" s="92">
        <v>1296290</v>
      </c>
      <c r="D137" s="92">
        <v>932322</v>
      </c>
      <c r="E137" s="92">
        <v>2228612</v>
      </c>
      <c r="F137" s="92">
        <f t="shared" si="12"/>
        <v>0</v>
      </c>
      <c r="G137" s="92">
        <v>0</v>
      </c>
      <c r="H137" s="96">
        <f t="shared" si="13"/>
        <v>0</v>
      </c>
    </row>
    <row r="138" spans="1:8" ht="12.75">
      <c r="A138" s="74" t="s">
        <v>214</v>
      </c>
      <c r="B138" s="62" t="s">
        <v>215</v>
      </c>
      <c r="C138" s="56">
        <v>300319</v>
      </c>
      <c r="D138" s="56">
        <f>SUM(D139:D146)</f>
        <v>1007127</v>
      </c>
      <c r="E138" s="56">
        <f>SUM(E139:E146)</f>
        <v>1307446</v>
      </c>
      <c r="F138" s="56">
        <f>SUM(F139:F146)</f>
        <v>0</v>
      </c>
      <c r="G138" s="56">
        <f>SUM(G139:G146)</f>
        <v>0</v>
      </c>
      <c r="H138" s="57">
        <f>SUM(H139:H146)</f>
        <v>0</v>
      </c>
    </row>
    <row r="139" spans="1:8" ht="12.75">
      <c r="A139" s="100" t="s">
        <v>216</v>
      </c>
      <c r="B139" s="94" t="s">
        <v>119</v>
      </c>
      <c r="C139" s="92">
        <v>65584</v>
      </c>
      <c r="D139" s="92">
        <v>95469</v>
      </c>
      <c r="E139" s="92">
        <v>161053</v>
      </c>
      <c r="F139" s="92">
        <f aca="true" t="shared" si="14" ref="F139:F151">+C139+D139-E139</f>
        <v>0</v>
      </c>
      <c r="G139" s="92">
        <v>0</v>
      </c>
      <c r="H139" s="96">
        <f aca="true" t="shared" si="15" ref="H139:H146">+F139</f>
        <v>0</v>
      </c>
    </row>
    <row r="140" spans="1:8" ht="12.75">
      <c r="A140" s="100" t="s">
        <v>217</v>
      </c>
      <c r="B140" s="94" t="s">
        <v>121</v>
      </c>
      <c r="C140" s="92">
        <v>39886</v>
      </c>
      <c r="D140" s="92">
        <v>269474</v>
      </c>
      <c r="E140" s="92">
        <v>309360</v>
      </c>
      <c r="F140" s="92">
        <f t="shared" si="14"/>
        <v>0</v>
      </c>
      <c r="G140" s="92">
        <v>0</v>
      </c>
      <c r="H140" s="96">
        <f t="shared" si="15"/>
        <v>0</v>
      </c>
    </row>
    <row r="141" spans="1:8" ht="12.75">
      <c r="A141" s="100" t="s">
        <v>218</v>
      </c>
      <c r="B141" s="94" t="s">
        <v>123</v>
      </c>
      <c r="C141" s="92">
        <v>156936</v>
      </c>
      <c r="D141" s="92">
        <v>419402</v>
      </c>
      <c r="E141" s="92">
        <v>576338</v>
      </c>
      <c r="F141" s="92">
        <f t="shared" si="14"/>
        <v>0</v>
      </c>
      <c r="G141" s="92">
        <v>0</v>
      </c>
      <c r="H141" s="96">
        <f t="shared" si="15"/>
        <v>0</v>
      </c>
    </row>
    <row r="142" spans="1:8" ht="12.75">
      <c r="A142" s="100" t="s">
        <v>219</v>
      </c>
      <c r="B142" s="94" t="s">
        <v>125</v>
      </c>
      <c r="C142" s="92">
        <v>2975</v>
      </c>
      <c r="D142" s="92">
        <v>28337</v>
      </c>
      <c r="E142" s="92">
        <v>31312</v>
      </c>
      <c r="F142" s="92">
        <f t="shared" si="14"/>
        <v>0</v>
      </c>
      <c r="G142" s="92">
        <v>0</v>
      </c>
      <c r="H142" s="96">
        <f t="shared" si="15"/>
        <v>0</v>
      </c>
    </row>
    <row r="143" spans="1:8" ht="12.75">
      <c r="A143" s="100" t="s">
        <v>220</v>
      </c>
      <c r="B143" s="94" t="s">
        <v>127</v>
      </c>
      <c r="C143" s="92">
        <v>21823</v>
      </c>
      <c r="D143" s="92">
        <v>122765</v>
      </c>
      <c r="E143" s="92">
        <v>144588</v>
      </c>
      <c r="F143" s="92">
        <f t="shared" si="14"/>
        <v>0</v>
      </c>
      <c r="G143" s="92">
        <v>0</v>
      </c>
      <c r="H143" s="96">
        <f t="shared" si="15"/>
        <v>0</v>
      </c>
    </row>
    <row r="144" spans="1:8" ht="12.75">
      <c r="A144" s="100" t="s">
        <v>221</v>
      </c>
      <c r="B144" s="94" t="s">
        <v>129</v>
      </c>
      <c r="C144" s="92">
        <v>240</v>
      </c>
      <c r="D144" s="92">
        <v>15368</v>
      </c>
      <c r="E144" s="92">
        <v>15608</v>
      </c>
      <c r="F144" s="92">
        <f t="shared" si="14"/>
        <v>0</v>
      </c>
      <c r="G144" s="92">
        <v>0</v>
      </c>
      <c r="H144" s="96">
        <f t="shared" si="15"/>
        <v>0</v>
      </c>
    </row>
    <row r="145" spans="1:8" ht="12.75">
      <c r="A145" s="100" t="s">
        <v>222</v>
      </c>
      <c r="B145" s="94" t="s">
        <v>135</v>
      </c>
      <c r="C145" s="92">
        <v>3482</v>
      </c>
      <c r="D145" s="92">
        <v>42655</v>
      </c>
      <c r="E145" s="92">
        <v>46137</v>
      </c>
      <c r="F145" s="92">
        <f t="shared" si="14"/>
        <v>0</v>
      </c>
      <c r="G145" s="92">
        <v>0</v>
      </c>
      <c r="H145" s="96">
        <f t="shared" si="15"/>
        <v>0</v>
      </c>
    </row>
    <row r="146" spans="1:8" ht="12.75">
      <c r="A146" s="100" t="s">
        <v>223</v>
      </c>
      <c r="B146" s="94" t="s">
        <v>224</v>
      </c>
      <c r="C146" s="92">
        <v>9393</v>
      </c>
      <c r="D146" s="92">
        <v>13657</v>
      </c>
      <c r="E146" s="92">
        <v>23050</v>
      </c>
      <c r="F146" s="92">
        <f t="shared" si="14"/>
        <v>0</v>
      </c>
      <c r="G146" s="92">
        <v>0</v>
      </c>
      <c r="H146" s="96">
        <f t="shared" si="15"/>
        <v>0</v>
      </c>
    </row>
    <row r="147" spans="1:8" ht="12.75">
      <c r="A147" s="74" t="s">
        <v>225</v>
      </c>
      <c r="B147" s="62" t="s">
        <v>226</v>
      </c>
      <c r="C147" s="56">
        <v>45007</v>
      </c>
      <c r="D147" s="56">
        <f>SUM(D148)</f>
        <v>40558</v>
      </c>
      <c r="E147" s="56">
        <f>SUM(E148)</f>
        <v>85565</v>
      </c>
      <c r="F147" s="56">
        <f t="shared" si="14"/>
        <v>0</v>
      </c>
      <c r="G147" s="56">
        <f>SUM(G148)</f>
        <v>0</v>
      </c>
      <c r="H147" s="57">
        <f>SUM(H148)</f>
        <v>0</v>
      </c>
    </row>
    <row r="148" spans="1:8" ht="12.75">
      <c r="A148" s="100" t="s">
        <v>227</v>
      </c>
      <c r="B148" s="94" t="s">
        <v>141</v>
      </c>
      <c r="C148" s="92">
        <v>45007</v>
      </c>
      <c r="D148" s="92">
        <v>40558</v>
      </c>
      <c r="E148" s="92">
        <v>85565</v>
      </c>
      <c r="F148" s="92">
        <f t="shared" si="14"/>
        <v>0</v>
      </c>
      <c r="G148" s="92">
        <v>0</v>
      </c>
      <c r="H148" s="96">
        <f>+F148</f>
        <v>0</v>
      </c>
    </row>
    <row r="149" spans="1:8" ht="12.75">
      <c r="A149" s="74" t="s">
        <v>228</v>
      </c>
      <c r="B149" s="62" t="s">
        <v>229</v>
      </c>
      <c r="C149" s="56">
        <v>591993</v>
      </c>
      <c r="D149" s="56">
        <f>SUM(D150:D151)</f>
        <v>2745535</v>
      </c>
      <c r="E149" s="56">
        <f>SUM(E150:E151)</f>
        <v>3337528</v>
      </c>
      <c r="F149" s="56">
        <f t="shared" si="14"/>
        <v>0</v>
      </c>
      <c r="G149" s="56">
        <f>SUM(G150:G151)</f>
        <v>0</v>
      </c>
      <c r="H149" s="57">
        <f>SUM(H150:H151)</f>
        <v>0</v>
      </c>
    </row>
    <row r="150" spans="1:8" ht="12.75">
      <c r="A150" s="100" t="s">
        <v>230</v>
      </c>
      <c r="B150" s="94" t="s">
        <v>145</v>
      </c>
      <c r="C150" s="92">
        <v>275953</v>
      </c>
      <c r="D150" s="92">
        <v>1676981</v>
      </c>
      <c r="E150" s="92">
        <v>1952934</v>
      </c>
      <c r="F150" s="92">
        <f t="shared" si="14"/>
        <v>0</v>
      </c>
      <c r="G150" s="92">
        <v>0</v>
      </c>
      <c r="H150" s="96">
        <f>+F150</f>
        <v>0</v>
      </c>
    </row>
    <row r="151" spans="1:8" ht="12.75">
      <c r="A151" s="100" t="s">
        <v>231</v>
      </c>
      <c r="B151" s="94" t="s">
        <v>147</v>
      </c>
      <c r="C151" s="92">
        <v>316040</v>
      </c>
      <c r="D151" s="92">
        <v>1068554</v>
      </c>
      <c r="E151" s="92">
        <v>1384594</v>
      </c>
      <c r="F151" s="92">
        <f t="shared" si="14"/>
        <v>0</v>
      </c>
      <c r="G151" s="92">
        <v>0</v>
      </c>
      <c r="H151" s="96">
        <f>+F151</f>
        <v>0</v>
      </c>
    </row>
    <row r="152" spans="1:10" ht="12.75">
      <c r="A152" s="74" t="s">
        <v>232</v>
      </c>
      <c r="B152" s="62" t="s">
        <v>233</v>
      </c>
      <c r="C152" s="56">
        <v>11445803</v>
      </c>
      <c r="D152" s="56">
        <f>SUM(D153:D163)</f>
        <v>11658845</v>
      </c>
      <c r="E152" s="56">
        <f>SUM(E153:E163)</f>
        <v>0</v>
      </c>
      <c r="F152" s="56">
        <f>SUM(F153:F163)</f>
        <v>23104648</v>
      </c>
      <c r="G152" s="56">
        <f>SUM(G153:G163)</f>
        <v>0</v>
      </c>
      <c r="H152" s="57">
        <f>SUM(H153:H163)</f>
        <v>23104648</v>
      </c>
      <c r="J152" s="64"/>
    </row>
    <row r="153" spans="1:8" ht="12.75">
      <c r="A153" s="100" t="s">
        <v>234</v>
      </c>
      <c r="B153" s="94" t="s">
        <v>97</v>
      </c>
      <c r="C153" s="92">
        <v>7394876</v>
      </c>
      <c r="D153" s="92">
        <v>2724180</v>
      </c>
      <c r="E153" s="92">
        <v>0</v>
      </c>
      <c r="F153" s="92">
        <f aca="true" t="shared" si="16" ref="F153:F177">+C153+D153-E153</f>
        <v>10119056</v>
      </c>
      <c r="G153" s="92">
        <v>0</v>
      </c>
      <c r="H153" s="96">
        <f aca="true" t="shared" si="17" ref="H153:H163">+F153</f>
        <v>10119056</v>
      </c>
    </row>
    <row r="154" spans="1:8" ht="12.75">
      <c r="A154" s="100" t="s">
        <v>235</v>
      </c>
      <c r="B154" s="94" t="s">
        <v>99</v>
      </c>
      <c r="C154" s="92">
        <v>81270</v>
      </c>
      <c r="D154" s="92">
        <v>42282</v>
      </c>
      <c r="E154" s="92">
        <v>0</v>
      </c>
      <c r="F154" s="92">
        <f t="shared" si="16"/>
        <v>123552</v>
      </c>
      <c r="G154" s="92">
        <v>0</v>
      </c>
      <c r="H154" s="96">
        <f t="shared" si="17"/>
        <v>123552</v>
      </c>
    </row>
    <row r="155" spans="1:8" ht="12.75">
      <c r="A155" s="100" t="s">
        <v>236</v>
      </c>
      <c r="B155" s="94" t="s">
        <v>101</v>
      </c>
      <c r="C155" s="92">
        <v>1227183</v>
      </c>
      <c r="D155" s="92">
        <v>1832832</v>
      </c>
      <c r="E155" s="92">
        <v>0</v>
      </c>
      <c r="F155" s="92">
        <f t="shared" si="16"/>
        <v>3060015</v>
      </c>
      <c r="G155" s="92">
        <v>0</v>
      </c>
      <c r="H155" s="96">
        <f t="shared" si="17"/>
        <v>3060015</v>
      </c>
    </row>
    <row r="156" spans="1:8" ht="12.75">
      <c r="A156" s="100" t="s">
        <v>237</v>
      </c>
      <c r="B156" s="94" t="s">
        <v>103</v>
      </c>
      <c r="C156" s="92">
        <v>119686</v>
      </c>
      <c r="D156" s="92">
        <v>30015</v>
      </c>
      <c r="E156" s="92">
        <v>0</v>
      </c>
      <c r="F156" s="92">
        <f t="shared" si="16"/>
        <v>149701</v>
      </c>
      <c r="G156" s="92">
        <v>0</v>
      </c>
      <c r="H156" s="96">
        <f t="shared" si="17"/>
        <v>149701</v>
      </c>
    </row>
    <row r="157" spans="1:8" ht="12.75">
      <c r="A157" s="100" t="s">
        <v>238</v>
      </c>
      <c r="B157" s="94" t="s">
        <v>105</v>
      </c>
      <c r="C157" s="92">
        <v>194720</v>
      </c>
      <c r="D157" s="92">
        <v>205390</v>
      </c>
      <c r="E157" s="92">
        <v>0</v>
      </c>
      <c r="F157" s="92">
        <f t="shared" si="16"/>
        <v>400110</v>
      </c>
      <c r="G157" s="92">
        <v>0</v>
      </c>
      <c r="H157" s="96">
        <f t="shared" si="17"/>
        <v>400110</v>
      </c>
    </row>
    <row r="158" spans="1:8" ht="12.75">
      <c r="A158" s="100" t="s">
        <v>239</v>
      </c>
      <c r="B158" s="94" t="s">
        <v>107</v>
      </c>
      <c r="C158" s="92">
        <v>1455011</v>
      </c>
      <c r="D158" s="92">
        <v>561959</v>
      </c>
      <c r="E158" s="92">
        <v>0</v>
      </c>
      <c r="F158" s="92">
        <f t="shared" si="16"/>
        <v>2016970</v>
      </c>
      <c r="G158" s="92">
        <v>0</v>
      </c>
      <c r="H158" s="96">
        <f t="shared" si="17"/>
        <v>2016970</v>
      </c>
    </row>
    <row r="159" spans="1:8" ht="12.75">
      <c r="A159" s="100" t="s">
        <v>13</v>
      </c>
      <c r="B159" s="94" t="s">
        <v>570</v>
      </c>
      <c r="C159" s="92">
        <v>138767</v>
      </c>
      <c r="D159" s="92">
        <v>1941475</v>
      </c>
      <c r="E159" s="92">
        <v>0</v>
      </c>
      <c r="F159" s="92">
        <f t="shared" si="16"/>
        <v>2080242</v>
      </c>
      <c r="G159" s="92">
        <v>0</v>
      </c>
      <c r="H159" s="96">
        <f t="shared" si="17"/>
        <v>2080242</v>
      </c>
    </row>
    <row r="160" spans="1:8" ht="12.75">
      <c r="A160" s="100" t="s">
        <v>14</v>
      </c>
      <c r="B160" s="94" t="s">
        <v>11</v>
      </c>
      <c r="C160" s="92">
        <v>125</v>
      </c>
      <c r="D160" s="92">
        <v>12964</v>
      </c>
      <c r="E160" s="92">
        <v>0</v>
      </c>
      <c r="F160" s="92">
        <f t="shared" si="16"/>
        <v>13089</v>
      </c>
      <c r="G160" s="92">
        <v>0</v>
      </c>
      <c r="H160" s="96">
        <f t="shared" si="17"/>
        <v>13089</v>
      </c>
    </row>
    <row r="161" spans="1:8" ht="12.75">
      <c r="A161" s="100" t="s">
        <v>240</v>
      </c>
      <c r="B161" s="94" t="s">
        <v>113</v>
      </c>
      <c r="C161" s="92">
        <v>337861</v>
      </c>
      <c r="D161" s="92">
        <v>1718577</v>
      </c>
      <c r="E161" s="92">
        <v>0</v>
      </c>
      <c r="F161" s="92">
        <f t="shared" si="16"/>
        <v>2056438</v>
      </c>
      <c r="G161" s="92">
        <v>0</v>
      </c>
      <c r="H161" s="96">
        <f t="shared" si="17"/>
        <v>2056438</v>
      </c>
    </row>
    <row r="162" spans="1:8" ht="12.75">
      <c r="A162" s="100" t="s">
        <v>241</v>
      </c>
      <c r="B162" s="94" t="s">
        <v>115</v>
      </c>
      <c r="C162" s="92">
        <v>106112</v>
      </c>
      <c r="D162" s="92">
        <v>360559</v>
      </c>
      <c r="E162" s="92">
        <v>0</v>
      </c>
      <c r="F162" s="92">
        <f t="shared" si="16"/>
        <v>466671</v>
      </c>
      <c r="G162" s="92">
        <v>0</v>
      </c>
      <c r="H162" s="96">
        <f t="shared" si="17"/>
        <v>466671</v>
      </c>
    </row>
    <row r="163" spans="1:8" ht="12.75">
      <c r="A163" s="100" t="s">
        <v>631</v>
      </c>
      <c r="B163" s="94" t="s">
        <v>632</v>
      </c>
      <c r="C163" s="92">
        <v>390192</v>
      </c>
      <c r="D163" s="92">
        <v>2228612</v>
      </c>
      <c r="E163" s="92">
        <v>0</v>
      </c>
      <c r="F163" s="92">
        <f t="shared" si="16"/>
        <v>2618804</v>
      </c>
      <c r="G163" s="92">
        <v>0</v>
      </c>
      <c r="H163" s="96">
        <f t="shared" si="17"/>
        <v>2618804</v>
      </c>
    </row>
    <row r="164" spans="1:13" s="60" customFormat="1" ht="12.75">
      <c r="A164" s="74" t="s">
        <v>242</v>
      </c>
      <c r="B164" s="62" t="s">
        <v>243</v>
      </c>
      <c r="C164" s="56">
        <v>2919936</v>
      </c>
      <c r="D164" s="56">
        <f>SUM(D165:D172)</f>
        <v>1307446</v>
      </c>
      <c r="E164" s="56">
        <f>SUM(E165:E172)</f>
        <v>0</v>
      </c>
      <c r="F164" s="56">
        <f t="shared" si="16"/>
        <v>4227382</v>
      </c>
      <c r="G164" s="56">
        <f>SUM(G165:G172)</f>
        <v>0</v>
      </c>
      <c r="H164" s="57">
        <f aca="true" t="shared" si="18" ref="H164:H172">+F164</f>
        <v>4227382</v>
      </c>
      <c r="I164" s="64"/>
      <c r="M164" s="90"/>
    </row>
    <row r="165" spans="1:10" ht="12.75" customHeight="1">
      <c r="A165" s="100" t="s">
        <v>244</v>
      </c>
      <c r="B165" s="94" t="s">
        <v>119</v>
      </c>
      <c r="C165" s="92">
        <v>786130</v>
      </c>
      <c r="D165" s="92">
        <v>161053</v>
      </c>
      <c r="E165" s="92">
        <v>0</v>
      </c>
      <c r="F165" s="92">
        <f t="shared" si="16"/>
        <v>947183</v>
      </c>
      <c r="G165" s="92">
        <v>0</v>
      </c>
      <c r="H165" s="96">
        <f t="shared" si="18"/>
        <v>947183</v>
      </c>
      <c r="I165" s="97"/>
      <c r="J165" s="90"/>
    </row>
    <row r="166" spans="1:10" ht="12.75">
      <c r="A166" s="100" t="s">
        <v>245</v>
      </c>
      <c r="B166" s="94" t="s">
        <v>121</v>
      </c>
      <c r="C166" s="92">
        <v>624553</v>
      </c>
      <c r="D166" s="92">
        <v>309360</v>
      </c>
      <c r="E166" s="92">
        <v>0</v>
      </c>
      <c r="F166" s="92">
        <f t="shared" si="16"/>
        <v>933913</v>
      </c>
      <c r="G166" s="92">
        <v>0</v>
      </c>
      <c r="H166" s="96">
        <f t="shared" si="18"/>
        <v>933913</v>
      </c>
      <c r="I166" s="97"/>
      <c r="J166" s="90"/>
    </row>
    <row r="167" spans="1:10" ht="12.75">
      <c r="A167" s="100" t="s">
        <v>246</v>
      </c>
      <c r="B167" s="94" t="s">
        <v>123</v>
      </c>
      <c r="C167" s="92">
        <v>751274</v>
      </c>
      <c r="D167" s="92">
        <v>576338</v>
      </c>
      <c r="E167" s="92">
        <v>0</v>
      </c>
      <c r="F167" s="92">
        <f t="shared" si="16"/>
        <v>1327612</v>
      </c>
      <c r="G167" s="92">
        <v>0</v>
      </c>
      <c r="H167" s="96">
        <f t="shared" si="18"/>
        <v>1327612</v>
      </c>
      <c r="I167" s="97"/>
      <c r="J167" s="90"/>
    </row>
    <row r="168" spans="1:10" ht="12.75">
      <c r="A168" s="100" t="s">
        <v>247</v>
      </c>
      <c r="B168" s="94" t="s">
        <v>125</v>
      </c>
      <c r="C168" s="92">
        <v>47664</v>
      </c>
      <c r="D168" s="92">
        <v>31312</v>
      </c>
      <c r="E168" s="92">
        <v>0</v>
      </c>
      <c r="F168" s="92">
        <f t="shared" si="16"/>
        <v>78976</v>
      </c>
      <c r="G168" s="92">
        <v>0</v>
      </c>
      <c r="H168" s="96">
        <f t="shared" si="18"/>
        <v>78976</v>
      </c>
      <c r="I168" s="97"/>
      <c r="J168" s="90"/>
    </row>
    <row r="169" spans="1:10" ht="12.75">
      <c r="A169" s="100" t="s">
        <v>248</v>
      </c>
      <c r="B169" s="94" t="s">
        <v>127</v>
      </c>
      <c r="C169" s="92">
        <v>369525</v>
      </c>
      <c r="D169" s="92">
        <v>144588</v>
      </c>
      <c r="E169" s="92">
        <v>0</v>
      </c>
      <c r="F169" s="92">
        <f t="shared" si="16"/>
        <v>514113</v>
      </c>
      <c r="G169" s="92">
        <v>0</v>
      </c>
      <c r="H169" s="96">
        <f t="shared" si="18"/>
        <v>514113</v>
      </c>
      <c r="I169" s="97"/>
      <c r="J169" s="90"/>
    </row>
    <row r="170" spans="1:10" ht="12.75">
      <c r="A170" s="100" t="s">
        <v>249</v>
      </c>
      <c r="B170" s="94" t="s">
        <v>129</v>
      </c>
      <c r="C170" s="92">
        <v>145534</v>
      </c>
      <c r="D170" s="92">
        <v>15608</v>
      </c>
      <c r="E170" s="92">
        <v>0</v>
      </c>
      <c r="F170" s="92">
        <f t="shared" si="16"/>
        <v>161142</v>
      </c>
      <c r="G170" s="92">
        <v>0</v>
      </c>
      <c r="H170" s="96">
        <f t="shared" si="18"/>
        <v>161142</v>
      </c>
      <c r="I170" s="97"/>
      <c r="J170" s="90"/>
    </row>
    <row r="171" spans="1:10" ht="12.75">
      <c r="A171" s="100" t="s">
        <v>250</v>
      </c>
      <c r="B171" s="94" t="s">
        <v>135</v>
      </c>
      <c r="C171" s="92">
        <v>69222</v>
      </c>
      <c r="D171" s="92">
        <v>46137</v>
      </c>
      <c r="E171" s="92">
        <v>0</v>
      </c>
      <c r="F171" s="92">
        <f t="shared" si="16"/>
        <v>115359</v>
      </c>
      <c r="G171" s="92">
        <v>0</v>
      </c>
      <c r="H171" s="96">
        <f t="shared" si="18"/>
        <v>115359</v>
      </c>
      <c r="I171" s="97"/>
      <c r="J171" s="90"/>
    </row>
    <row r="172" spans="1:10" ht="12.75">
      <c r="A172" s="100" t="s">
        <v>251</v>
      </c>
      <c r="B172" s="94" t="s">
        <v>137</v>
      </c>
      <c r="C172" s="92">
        <v>126034</v>
      </c>
      <c r="D172" s="92">
        <v>23050</v>
      </c>
      <c r="E172" s="92">
        <v>0</v>
      </c>
      <c r="F172" s="92">
        <f t="shared" si="16"/>
        <v>149084</v>
      </c>
      <c r="G172" s="92">
        <v>0</v>
      </c>
      <c r="H172" s="96">
        <f t="shared" si="18"/>
        <v>149084</v>
      </c>
      <c r="I172" s="97"/>
      <c r="J172" s="90"/>
    </row>
    <row r="173" spans="1:10" ht="12.75">
      <c r="A173" s="74" t="s">
        <v>252</v>
      </c>
      <c r="B173" s="62" t="s">
        <v>253</v>
      </c>
      <c r="C173" s="56">
        <v>175485</v>
      </c>
      <c r="D173" s="56">
        <f>SUM(D174)</f>
        <v>85565</v>
      </c>
      <c r="E173" s="56">
        <f>SUM(E174)</f>
        <v>0</v>
      </c>
      <c r="F173" s="56">
        <f t="shared" si="16"/>
        <v>261050</v>
      </c>
      <c r="G173" s="56">
        <f>SUM(G174)</f>
        <v>0</v>
      </c>
      <c r="H173" s="57">
        <f>SUM(H174)</f>
        <v>261050</v>
      </c>
      <c r="J173" s="90"/>
    </row>
    <row r="174" spans="1:10" ht="12.75">
      <c r="A174" s="100" t="s">
        <v>254</v>
      </c>
      <c r="B174" s="94" t="s">
        <v>141</v>
      </c>
      <c r="C174" s="92">
        <v>175485</v>
      </c>
      <c r="D174" s="92">
        <v>85565</v>
      </c>
      <c r="E174" s="92">
        <v>0</v>
      </c>
      <c r="F174" s="92">
        <f t="shared" si="16"/>
        <v>261050</v>
      </c>
      <c r="G174" s="92">
        <v>0</v>
      </c>
      <c r="H174" s="96">
        <f>+F174</f>
        <v>261050</v>
      </c>
      <c r="J174" s="90"/>
    </row>
    <row r="175" spans="1:10" ht="12.75">
      <c r="A175" s="74" t="s">
        <v>255</v>
      </c>
      <c r="B175" s="62" t="s">
        <v>256</v>
      </c>
      <c r="C175" s="56">
        <v>2891700</v>
      </c>
      <c r="D175" s="56">
        <f>SUM(D176:D177)</f>
        <v>3337528</v>
      </c>
      <c r="E175" s="56">
        <f>SUM(E176:E177)</f>
        <v>0</v>
      </c>
      <c r="F175" s="56">
        <f t="shared" si="16"/>
        <v>6229228</v>
      </c>
      <c r="G175" s="56">
        <f>SUM(G176:G177)</f>
        <v>0</v>
      </c>
      <c r="H175" s="57">
        <f>SUM(H176:H177)</f>
        <v>6229228</v>
      </c>
      <c r="J175" s="90"/>
    </row>
    <row r="176" spans="1:10" ht="12.75">
      <c r="A176" s="100" t="s">
        <v>257</v>
      </c>
      <c r="B176" s="94" t="s">
        <v>145</v>
      </c>
      <c r="C176" s="92">
        <v>1856891</v>
      </c>
      <c r="D176" s="92">
        <v>1952934</v>
      </c>
      <c r="E176" s="92">
        <v>0</v>
      </c>
      <c r="F176" s="92">
        <f t="shared" si="16"/>
        <v>3809825</v>
      </c>
      <c r="G176" s="92">
        <v>0</v>
      </c>
      <c r="H176" s="96">
        <f>+F176</f>
        <v>3809825</v>
      </c>
      <c r="J176" s="90"/>
    </row>
    <row r="177" spans="1:10" ht="12.75">
      <c r="A177" s="100" t="s">
        <v>258</v>
      </c>
      <c r="B177" s="94" t="s">
        <v>147</v>
      </c>
      <c r="C177" s="92">
        <v>1034809</v>
      </c>
      <c r="D177" s="92">
        <v>1384594</v>
      </c>
      <c r="E177" s="92">
        <v>0</v>
      </c>
      <c r="F177" s="92">
        <f t="shared" si="16"/>
        <v>2419403</v>
      </c>
      <c r="G177" s="92">
        <v>0</v>
      </c>
      <c r="H177" s="96">
        <f>+F177</f>
        <v>2419403</v>
      </c>
      <c r="J177" s="90"/>
    </row>
    <row r="178" spans="1:8" ht="12.75">
      <c r="A178" s="74" t="s">
        <v>259</v>
      </c>
      <c r="B178" s="62" t="s">
        <v>260</v>
      </c>
      <c r="C178" s="56">
        <v>-4369136</v>
      </c>
      <c r="D178" s="56">
        <f>SUM(D179+D183)</f>
        <v>11588</v>
      </c>
      <c r="E178" s="56">
        <f>SUM(E179+E183)</f>
        <v>470225</v>
      </c>
      <c r="F178" s="56">
        <f>SUM(F179+F183)</f>
        <v>-4827773</v>
      </c>
      <c r="G178" s="56">
        <f>SUM(G179+G183)</f>
        <v>0</v>
      </c>
      <c r="H178" s="57">
        <f>SUM(H179+H183)</f>
        <v>-4827773</v>
      </c>
    </row>
    <row r="179" spans="1:8" ht="12.75">
      <c r="A179" s="74" t="s">
        <v>261</v>
      </c>
      <c r="B179" s="62" t="s">
        <v>262</v>
      </c>
      <c r="C179" s="56">
        <v>-7210304</v>
      </c>
      <c r="D179" s="56">
        <f>SUM(D180:D182)</f>
        <v>0</v>
      </c>
      <c r="E179" s="56">
        <f>SUM(E180:E182)</f>
        <v>0</v>
      </c>
      <c r="F179" s="56">
        <f>SUM(F180:F182)</f>
        <v>-7210304</v>
      </c>
      <c r="G179" s="56">
        <f>SUM(G180:G182)</f>
        <v>0</v>
      </c>
      <c r="H179" s="57">
        <f>SUM(H180:H182)</f>
        <v>-7210304</v>
      </c>
    </row>
    <row r="180" spans="1:9" ht="12.75">
      <c r="A180" s="100" t="s">
        <v>575</v>
      </c>
      <c r="B180" s="94" t="s">
        <v>576</v>
      </c>
      <c r="C180" s="92">
        <v>-1323011</v>
      </c>
      <c r="D180" s="92">
        <v>0</v>
      </c>
      <c r="E180" s="92">
        <v>0</v>
      </c>
      <c r="F180" s="92">
        <f>+C180+D180-E180</f>
        <v>-1323011</v>
      </c>
      <c r="G180" s="92">
        <v>0</v>
      </c>
      <c r="H180" s="96">
        <f>+F180</f>
        <v>-1323011</v>
      </c>
      <c r="I180" s="97">
        <f>+F180+F184+F189+F193+F198</f>
        <v>0</v>
      </c>
    </row>
    <row r="181" spans="1:9" ht="12.75">
      <c r="A181" s="100" t="s">
        <v>263</v>
      </c>
      <c r="B181" s="94" t="s">
        <v>264</v>
      </c>
      <c r="C181" s="92">
        <v>-1252763</v>
      </c>
      <c r="D181" s="92">
        <v>0</v>
      </c>
      <c r="E181" s="92">
        <v>0</v>
      </c>
      <c r="F181" s="92">
        <f>+C181+D181-E181</f>
        <v>-1252763</v>
      </c>
      <c r="G181" s="92">
        <v>0</v>
      </c>
      <c r="H181" s="96">
        <f>+F181</f>
        <v>-1252763</v>
      </c>
      <c r="I181" s="97">
        <f>+F181+F185+F190+F194+F199</f>
        <v>0</v>
      </c>
    </row>
    <row r="182" spans="1:9" ht="12.75">
      <c r="A182" s="100" t="s">
        <v>265</v>
      </c>
      <c r="B182" s="94" t="s">
        <v>266</v>
      </c>
      <c r="C182" s="92">
        <v>-4634530</v>
      </c>
      <c r="D182" s="92">
        <v>0</v>
      </c>
      <c r="E182" s="92">
        <v>0</v>
      </c>
      <c r="F182" s="92">
        <f>+C182+D182-E182</f>
        <v>-4634530</v>
      </c>
      <c r="G182" s="92">
        <v>0</v>
      </c>
      <c r="H182" s="96">
        <f>+F182</f>
        <v>-4634530</v>
      </c>
      <c r="I182" s="97">
        <f>+F182+F186+F191+F195+F200</f>
        <v>0</v>
      </c>
    </row>
    <row r="183" spans="1:8" ht="12.75">
      <c r="A183" s="74" t="s">
        <v>267</v>
      </c>
      <c r="B183" s="62" t="s">
        <v>268</v>
      </c>
      <c r="C183" s="56">
        <v>2841168</v>
      </c>
      <c r="D183" s="56">
        <f>SUM(D184:D186)</f>
        <v>11588</v>
      </c>
      <c r="E183" s="56">
        <f>SUM(E184:E186)</f>
        <v>470225</v>
      </c>
      <c r="F183" s="56">
        <f>SUM(F184:F186)</f>
        <v>2382531</v>
      </c>
      <c r="G183" s="56">
        <f>SUM(G184:G186)</f>
        <v>0</v>
      </c>
      <c r="H183" s="57">
        <f>SUM(H184:H186)</f>
        <v>2382531</v>
      </c>
    </row>
    <row r="184" spans="1:8" ht="12.75">
      <c r="A184" s="100" t="s">
        <v>577</v>
      </c>
      <c r="B184" s="94" t="s">
        <v>578</v>
      </c>
      <c r="C184" s="92">
        <v>929310</v>
      </c>
      <c r="D184" s="92">
        <v>0</v>
      </c>
      <c r="E184" s="92">
        <v>7797</v>
      </c>
      <c r="F184" s="92">
        <f>+C184+D184-E184</f>
        <v>921513</v>
      </c>
      <c r="G184" s="92">
        <v>0</v>
      </c>
      <c r="H184" s="96">
        <f>+F184</f>
        <v>921513</v>
      </c>
    </row>
    <row r="185" spans="1:8" ht="12.75">
      <c r="A185" s="100" t="s">
        <v>269</v>
      </c>
      <c r="B185" s="94" t="s">
        <v>264</v>
      </c>
      <c r="C185" s="92">
        <v>128209</v>
      </c>
      <c r="D185" s="92">
        <v>10646</v>
      </c>
      <c r="E185" s="92">
        <v>113804</v>
      </c>
      <c r="F185" s="92">
        <f>+C185+D185-E185</f>
        <v>25051</v>
      </c>
      <c r="G185" s="92">
        <v>0</v>
      </c>
      <c r="H185" s="96">
        <f>+F185</f>
        <v>25051</v>
      </c>
    </row>
    <row r="186" spans="1:8" ht="12.75">
      <c r="A186" s="100" t="s">
        <v>270</v>
      </c>
      <c r="B186" s="94" t="s">
        <v>266</v>
      </c>
      <c r="C186" s="92">
        <v>1783649</v>
      </c>
      <c r="D186" s="92">
        <v>942</v>
      </c>
      <c r="E186" s="92">
        <v>348624</v>
      </c>
      <c r="F186" s="92">
        <f>+C186+D186-E186</f>
        <v>1435967</v>
      </c>
      <c r="G186" s="92">
        <v>0</v>
      </c>
      <c r="H186" s="96">
        <f>+F186</f>
        <v>1435967</v>
      </c>
    </row>
    <row r="187" spans="1:8" ht="12.75">
      <c r="A187" s="74" t="s">
        <v>271</v>
      </c>
      <c r="B187" s="62" t="s">
        <v>272</v>
      </c>
      <c r="C187" s="56">
        <v>1470881</v>
      </c>
      <c r="D187" s="56">
        <f>SUM(D188+D192)</f>
        <v>1746901</v>
      </c>
      <c r="E187" s="87">
        <f>SUM(E188+E192)</f>
        <v>2893762</v>
      </c>
      <c r="F187" s="57">
        <f>SUM(F188+F192)</f>
        <v>324020</v>
      </c>
      <c r="G187" s="57">
        <f>SUM(G188+G192)</f>
        <v>0</v>
      </c>
      <c r="H187" s="57">
        <f>SUM(H188+H192)</f>
        <v>324020</v>
      </c>
    </row>
    <row r="188" spans="1:8" ht="12.75">
      <c r="A188" s="74" t="s">
        <v>273</v>
      </c>
      <c r="B188" s="62" t="s">
        <v>274</v>
      </c>
      <c r="C188" s="56">
        <v>1142058</v>
      </c>
      <c r="D188" s="56">
        <f>SUM(D189:D191)</f>
        <v>470226</v>
      </c>
      <c r="E188" s="56">
        <f>SUM(E189:E191)</f>
        <v>1288264</v>
      </c>
      <c r="F188" s="56">
        <f>SUM(F189:F191)</f>
        <v>324020</v>
      </c>
      <c r="G188" s="56">
        <f>SUM(G189:G191)</f>
        <v>0</v>
      </c>
      <c r="H188" s="57">
        <f>SUM(H189:H191)</f>
        <v>324020</v>
      </c>
    </row>
    <row r="189" spans="1:10" ht="12.75">
      <c r="A189" s="100" t="s">
        <v>641</v>
      </c>
      <c r="B189" s="94" t="s">
        <v>578</v>
      </c>
      <c r="C189" s="92">
        <v>56507</v>
      </c>
      <c r="D189" s="92">
        <v>7797</v>
      </c>
      <c r="E189" s="92">
        <v>64304</v>
      </c>
      <c r="F189" s="92">
        <f>+C189+D189-E189</f>
        <v>0</v>
      </c>
      <c r="G189" s="92">
        <v>0</v>
      </c>
      <c r="H189" s="96">
        <f>+F189</f>
        <v>0</v>
      </c>
      <c r="J189" s="90"/>
    </row>
    <row r="190" spans="1:8" ht="12.75">
      <c r="A190" s="100" t="s">
        <v>275</v>
      </c>
      <c r="B190" s="94" t="s">
        <v>264</v>
      </c>
      <c r="C190" s="92">
        <v>361233</v>
      </c>
      <c r="D190" s="92">
        <v>113805</v>
      </c>
      <c r="E190" s="92">
        <v>447662</v>
      </c>
      <c r="F190" s="92">
        <f>+C190+D190-E190</f>
        <v>27376</v>
      </c>
      <c r="G190" s="92">
        <v>0</v>
      </c>
      <c r="H190" s="96">
        <f>+F190</f>
        <v>27376</v>
      </c>
    </row>
    <row r="191" spans="1:8" ht="12.75">
      <c r="A191" s="100" t="s">
        <v>573</v>
      </c>
      <c r="B191" s="94" t="s">
        <v>266</v>
      </c>
      <c r="C191" s="92">
        <v>724318</v>
      </c>
      <c r="D191" s="92">
        <v>348624</v>
      </c>
      <c r="E191" s="92">
        <v>776298</v>
      </c>
      <c r="F191" s="92">
        <f>+C191+D191-E191</f>
        <v>296644</v>
      </c>
      <c r="G191" s="92">
        <v>0</v>
      </c>
      <c r="H191" s="96">
        <f>+F191</f>
        <v>296644</v>
      </c>
    </row>
    <row r="192" spans="1:8" ht="12.75">
      <c r="A192" s="74" t="s">
        <v>276</v>
      </c>
      <c r="B192" s="62" t="s">
        <v>277</v>
      </c>
      <c r="C192" s="56">
        <v>328823</v>
      </c>
      <c r="D192" s="56">
        <f>SUM(D193:D195)</f>
        <v>1276675</v>
      </c>
      <c r="E192" s="56">
        <f>SUM(E193:E195)</f>
        <v>1605498</v>
      </c>
      <c r="F192" s="56">
        <f>SUM(F193:F195)</f>
        <v>0</v>
      </c>
      <c r="G192" s="56">
        <f>SUM(G193:G195)</f>
        <v>0</v>
      </c>
      <c r="H192" s="57">
        <f>SUM(H193:H195)</f>
        <v>0</v>
      </c>
    </row>
    <row r="193" spans="1:10" ht="12.75">
      <c r="A193" s="100" t="s">
        <v>639</v>
      </c>
      <c r="B193" s="94" t="s">
        <v>578</v>
      </c>
      <c r="C193" s="92">
        <v>0</v>
      </c>
      <c r="D193" s="92">
        <v>64304</v>
      </c>
      <c r="E193" s="92">
        <v>64304</v>
      </c>
      <c r="F193" s="92">
        <f>+C193+D193-E193</f>
        <v>0</v>
      </c>
      <c r="G193" s="92">
        <v>0</v>
      </c>
      <c r="H193" s="96">
        <f>+F193</f>
        <v>0</v>
      </c>
      <c r="J193" s="90"/>
    </row>
    <row r="194" spans="1:8" ht="12.75">
      <c r="A194" s="100" t="s">
        <v>278</v>
      </c>
      <c r="B194" s="94" t="s">
        <v>264</v>
      </c>
      <c r="C194" s="92">
        <v>41404</v>
      </c>
      <c r="D194" s="92">
        <v>437015</v>
      </c>
      <c r="E194" s="92">
        <v>478419</v>
      </c>
      <c r="F194" s="92">
        <f>+C194+D194-E194</f>
        <v>0</v>
      </c>
      <c r="G194" s="92">
        <v>0</v>
      </c>
      <c r="H194" s="96">
        <f>+F194</f>
        <v>0</v>
      </c>
    </row>
    <row r="195" spans="1:8" ht="12.75">
      <c r="A195" s="100" t="s">
        <v>571</v>
      </c>
      <c r="B195" s="94" t="s">
        <v>266</v>
      </c>
      <c r="C195" s="92">
        <v>287419</v>
      </c>
      <c r="D195" s="92">
        <v>775356</v>
      </c>
      <c r="E195" s="92">
        <v>1062775</v>
      </c>
      <c r="F195" s="92">
        <f>+C195+D195-E195</f>
        <v>0</v>
      </c>
      <c r="G195" s="92">
        <v>0</v>
      </c>
      <c r="H195" s="96">
        <f>+F195</f>
        <v>0</v>
      </c>
    </row>
    <row r="196" spans="1:13" s="60" customFormat="1" ht="12.75">
      <c r="A196" s="74" t="s">
        <v>279</v>
      </c>
      <c r="B196" s="62" t="s">
        <v>280</v>
      </c>
      <c r="C196" s="56">
        <v>2898255</v>
      </c>
      <c r="D196" s="56">
        <f>SUM(D197)</f>
        <v>1605498</v>
      </c>
      <c r="E196" s="56">
        <f>SUM(E197)</f>
        <v>0</v>
      </c>
      <c r="F196" s="56">
        <f>SUM(F197)</f>
        <v>4503753</v>
      </c>
      <c r="G196" s="56">
        <f>SUM(G197)</f>
        <v>0</v>
      </c>
      <c r="H196" s="57">
        <f>SUM(H197)</f>
        <v>4503753</v>
      </c>
      <c r="K196" s="90"/>
      <c r="M196" s="90"/>
    </row>
    <row r="197" spans="1:8" ht="12.75">
      <c r="A197" s="74" t="s">
        <v>281</v>
      </c>
      <c r="B197" s="62" t="s">
        <v>282</v>
      </c>
      <c r="C197" s="56">
        <v>2898255</v>
      </c>
      <c r="D197" s="56">
        <f>SUM(D198:D200)</f>
        <v>1605498</v>
      </c>
      <c r="E197" s="56">
        <f>SUM(E198:E200)</f>
        <v>0</v>
      </c>
      <c r="F197" s="56">
        <f>SUM(F198:F200)</f>
        <v>4503753</v>
      </c>
      <c r="G197" s="56">
        <f>SUM(G198:G200)</f>
        <v>0</v>
      </c>
      <c r="H197" s="57">
        <f>SUM(H198:H200)</f>
        <v>4503753</v>
      </c>
    </row>
    <row r="198" spans="1:10" ht="12.75">
      <c r="A198" s="100" t="s">
        <v>640</v>
      </c>
      <c r="B198" s="94" t="s">
        <v>578</v>
      </c>
      <c r="C198" s="92">
        <v>337194</v>
      </c>
      <c r="D198" s="92">
        <v>64304</v>
      </c>
      <c r="E198" s="92">
        <v>0</v>
      </c>
      <c r="F198" s="92">
        <f>+C198+D198-E198</f>
        <v>401498</v>
      </c>
      <c r="G198" s="92">
        <v>0</v>
      </c>
      <c r="H198" s="96">
        <f>+F198</f>
        <v>401498</v>
      </c>
      <c r="J198" s="90"/>
    </row>
    <row r="199" spans="1:13" s="60" customFormat="1" ht="12.75">
      <c r="A199" s="100" t="s">
        <v>283</v>
      </c>
      <c r="B199" s="94" t="s">
        <v>264</v>
      </c>
      <c r="C199" s="92">
        <v>721917</v>
      </c>
      <c r="D199" s="92">
        <v>478419</v>
      </c>
      <c r="E199" s="92">
        <v>0</v>
      </c>
      <c r="F199" s="92">
        <f>+C199+D199-E199</f>
        <v>1200336</v>
      </c>
      <c r="G199" s="92">
        <v>0</v>
      </c>
      <c r="H199" s="96">
        <f>+F199</f>
        <v>1200336</v>
      </c>
      <c r="K199" s="90"/>
      <c r="M199" s="90"/>
    </row>
    <row r="200" spans="1:8" ht="12.75">
      <c r="A200" s="100" t="s">
        <v>572</v>
      </c>
      <c r="B200" s="94" t="s">
        <v>266</v>
      </c>
      <c r="C200" s="92">
        <v>1839144</v>
      </c>
      <c r="D200" s="92">
        <v>1062775</v>
      </c>
      <c r="E200" s="92">
        <v>0</v>
      </c>
      <c r="F200" s="92">
        <f>+C200+D200-E200</f>
        <v>2901919</v>
      </c>
      <c r="G200" s="92">
        <v>0</v>
      </c>
      <c r="H200" s="96">
        <f>+F200</f>
        <v>2901919</v>
      </c>
    </row>
    <row r="201" spans="1:10" ht="12.75">
      <c r="A201" s="75" t="s">
        <v>284</v>
      </c>
      <c r="B201" s="62" t="s">
        <v>285</v>
      </c>
      <c r="C201" s="56">
        <v>0</v>
      </c>
      <c r="D201" s="56">
        <f>SUM(D202+D207+D212+D216+D221+D226)</f>
        <v>282600</v>
      </c>
      <c r="E201" s="56">
        <f>SUM(E202+E207+E212+E216+E221+E226)</f>
        <v>282600</v>
      </c>
      <c r="F201" s="56">
        <f aca="true" t="shared" si="19" ref="F201:F225">+C201+D201-E201</f>
        <v>0</v>
      </c>
      <c r="G201" s="56">
        <f>SUM(G202:G205)</f>
        <v>0</v>
      </c>
      <c r="H201" s="57">
        <f>SUM(H202+H207+H212+H216+H221+H226)</f>
        <v>0</v>
      </c>
      <c r="J201" s="90"/>
    </row>
    <row r="202" spans="1:10" ht="12.75">
      <c r="A202" s="75" t="s">
        <v>286</v>
      </c>
      <c r="B202" s="62" t="s">
        <v>287</v>
      </c>
      <c r="C202" s="56">
        <v>-1378118</v>
      </c>
      <c r="D202" s="56">
        <f>SUM(D203:D206)</f>
        <v>0</v>
      </c>
      <c r="E202" s="56">
        <f>SUM(E203:E206)</f>
        <v>0</v>
      </c>
      <c r="F202" s="56">
        <f t="shared" si="19"/>
        <v>-1378118</v>
      </c>
      <c r="G202" s="56">
        <f>SUM(G203:G206)</f>
        <v>0</v>
      </c>
      <c r="H202" s="57">
        <f>SUM(H203:H206)</f>
        <v>-1378118</v>
      </c>
      <c r="I202" s="60"/>
      <c r="J202" s="90"/>
    </row>
    <row r="203" spans="1:10" ht="12.75">
      <c r="A203" s="102" t="s">
        <v>288</v>
      </c>
      <c r="B203" s="94" t="s">
        <v>289</v>
      </c>
      <c r="C203" s="92">
        <v>-142216</v>
      </c>
      <c r="D203" s="92">
        <v>0</v>
      </c>
      <c r="E203" s="92">
        <v>0</v>
      </c>
      <c r="F203" s="92">
        <f t="shared" si="19"/>
        <v>-142216</v>
      </c>
      <c r="G203" s="92">
        <v>0</v>
      </c>
      <c r="H203" s="96">
        <f>+F203</f>
        <v>-142216</v>
      </c>
      <c r="I203" s="97">
        <f>+F203+F208+F213+F217</f>
        <v>0</v>
      </c>
      <c r="J203" s="90"/>
    </row>
    <row r="204" spans="1:10" ht="12.75">
      <c r="A204" s="102" t="s">
        <v>290</v>
      </c>
      <c r="B204" s="94" t="s">
        <v>291</v>
      </c>
      <c r="C204" s="92">
        <v>-13276</v>
      </c>
      <c r="D204" s="92">
        <v>0</v>
      </c>
      <c r="E204" s="92">
        <v>0</v>
      </c>
      <c r="F204" s="92">
        <f t="shared" si="19"/>
        <v>-13276</v>
      </c>
      <c r="G204" s="92">
        <v>0</v>
      </c>
      <c r="H204" s="96">
        <f>+F204</f>
        <v>-13276</v>
      </c>
      <c r="I204" s="97">
        <f>+F204+F209+F218+F222+F227</f>
        <v>0</v>
      </c>
      <c r="J204" s="90"/>
    </row>
    <row r="205" spans="1:10" ht="12.75">
      <c r="A205" s="102" t="s">
        <v>292</v>
      </c>
      <c r="B205" s="94" t="s">
        <v>293</v>
      </c>
      <c r="C205" s="92">
        <v>-899765</v>
      </c>
      <c r="D205" s="92">
        <v>0</v>
      </c>
      <c r="E205" s="92">
        <v>0</v>
      </c>
      <c r="F205" s="92">
        <f t="shared" si="19"/>
        <v>-899765</v>
      </c>
      <c r="G205" s="92">
        <v>0</v>
      </c>
      <c r="H205" s="96">
        <f>+F205</f>
        <v>-899765</v>
      </c>
      <c r="I205" s="97">
        <f>+F205+F210+F214+F219+F224+F229</f>
        <v>0</v>
      </c>
      <c r="J205" s="90"/>
    </row>
    <row r="206" spans="1:10" ht="12.75" customHeight="1">
      <c r="A206" s="102" t="s">
        <v>294</v>
      </c>
      <c r="B206" s="94" t="s">
        <v>295</v>
      </c>
      <c r="C206" s="92">
        <v>-322861</v>
      </c>
      <c r="D206" s="92">
        <v>0</v>
      </c>
      <c r="E206" s="92">
        <v>0</v>
      </c>
      <c r="F206" s="92">
        <f t="shared" si="19"/>
        <v>-322861</v>
      </c>
      <c r="G206" s="92">
        <v>0</v>
      </c>
      <c r="H206" s="96">
        <f>+F206</f>
        <v>-322861</v>
      </c>
      <c r="I206" s="97">
        <f>+F206+F211+F215+F220+F225+F230</f>
        <v>0</v>
      </c>
      <c r="J206" s="90"/>
    </row>
    <row r="207" spans="1:10" ht="12.75">
      <c r="A207" s="75" t="s">
        <v>296</v>
      </c>
      <c r="B207" s="62" t="s">
        <v>297</v>
      </c>
      <c r="C207" s="56">
        <v>251531</v>
      </c>
      <c r="D207" s="56">
        <f>SUM(D208:D211)</f>
        <v>0</v>
      </c>
      <c r="E207" s="56">
        <f>SUM(E208:E211)</f>
        <v>84906</v>
      </c>
      <c r="F207" s="56">
        <f t="shared" si="19"/>
        <v>166625</v>
      </c>
      <c r="G207" s="56">
        <f>SUM(G208:G211)</f>
        <v>0</v>
      </c>
      <c r="H207" s="57">
        <f>SUM(H208:H211)</f>
        <v>166625</v>
      </c>
      <c r="I207" s="60"/>
      <c r="J207" s="97"/>
    </row>
    <row r="208" spans="1:10" ht="12.75">
      <c r="A208" s="102" t="s">
        <v>298</v>
      </c>
      <c r="B208" s="94" t="s">
        <v>299</v>
      </c>
      <c r="C208" s="92">
        <v>53923</v>
      </c>
      <c r="D208" s="92">
        <v>0</v>
      </c>
      <c r="E208" s="92">
        <v>0</v>
      </c>
      <c r="F208" s="92">
        <f t="shared" si="19"/>
        <v>53923</v>
      </c>
      <c r="G208" s="92">
        <v>0</v>
      </c>
      <c r="H208" s="96">
        <f>+F208</f>
        <v>53923</v>
      </c>
      <c r="J208" s="90"/>
    </row>
    <row r="209" spans="1:10" ht="12.75">
      <c r="A209" s="102" t="s">
        <v>300</v>
      </c>
      <c r="B209" s="94" t="s">
        <v>291</v>
      </c>
      <c r="C209" s="92">
        <v>2197</v>
      </c>
      <c r="D209" s="92">
        <v>0</v>
      </c>
      <c r="E209" s="92">
        <v>0</v>
      </c>
      <c r="F209" s="92">
        <f t="shared" si="19"/>
        <v>2197</v>
      </c>
      <c r="G209" s="92">
        <v>0</v>
      </c>
      <c r="H209" s="96">
        <f>+F209</f>
        <v>2197</v>
      </c>
      <c r="J209" s="90"/>
    </row>
    <row r="210" spans="1:10" ht="12.75">
      <c r="A210" s="102" t="s">
        <v>301</v>
      </c>
      <c r="B210" s="94" t="s">
        <v>293</v>
      </c>
      <c r="C210" s="92">
        <v>172543</v>
      </c>
      <c r="D210" s="92">
        <v>0</v>
      </c>
      <c r="E210" s="92">
        <v>69225</v>
      </c>
      <c r="F210" s="92">
        <f t="shared" si="19"/>
        <v>103318</v>
      </c>
      <c r="G210" s="92">
        <v>0</v>
      </c>
      <c r="H210" s="96">
        <f>+F210</f>
        <v>103318</v>
      </c>
      <c r="J210" s="90"/>
    </row>
    <row r="211" spans="1:10" ht="12.75">
      <c r="A211" s="102" t="s">
        <v>302</v>
      </c>
      <c r="B211" s="94" t="s">
        <v>295</v>
      </c>
      <c r="C211" s="92">
        <v>22868</v>
      </c>
      <c r="D211" s="92">
        <v>0</v>
      </c>
      <c r="E211" s="92">
        <v>15681</v>
      </c>
      <c r="F211" s="92">
        <f t="shared" si="19"/>
        <v>7187</v>
      </c>
      <c r="G211" s="92">
        <v>0</v>
      </c>
      <c r="H211" s="96">
        <f>+F211</f>
        <v>7187</v>
      </c>
      <c r="J211" s="90"/>
    </row>
    <row r="212" spans="1:10" ht="12.75">
      <c r="A212" s="75" t="s">
        <v>303</v>
      </c>
      <c r="B212" s="62" t="s">
        <v>304</v>
      </c>
      <c r="C212" s="56">
        <v>112788</v>
      </c>
      <c r="D212" s="56">
        <f>SUM(D213:D215)</f>
        <v>84906</v>
      </c>
      <c r="E212" s="56">
        <f>SUM(E213:E215)</f>
        <v>197694</v>
      </c>
      <c r="F212" s="56">
        <f t="shared" si="19"/>
        <v>0</v>
      </c>
      <c r="G212" s="56">
        <f>SUM(G213:G214)</f>
        <v>0</v>
      </c>
      <c r="H212" s="57">
        <f>SUM(H213:H215)</f>
        <v>0</v>
      </c>
      <c r="I212" s="60"/>
      <c r="J212" s="90"/>
    </row>
    <row r="213" spans="1:10" ht="12.75">
      <c r="A213" s="102" t="s">
        <v>305</v>
      </c>
      <c r="B213" s="94" t="s">
        <v>289</v>
      </c>
      <c r="C213" s="92">
        <v>58114</v>
      </c>
      <c r="D213" s="92">
        <v>0</v>
      </c>
      <c r="E213" s="92">
        <v>58114</v>
      </c>
      <c r="F213" s="92">
        <f t="shared" si="19"/>
        <v>0</v>
      </c>
      <c r="G213" s="92">
        <v>0</v>
      </c>
      <c r="H213" s="96">
        <f>+F213</f>
        <v>0</v>
      </c>
      <c r="J213" s="90"/>
    </row>
    <row r="214" spans="1:8" ht="12.75">
      <c r="A214" s="102" t="s">
        <v>306</v>
      </c>
      <c r="B214" s="94" t="s">
        <v>293</v>
      </c>
      <c r="C214" s="92">
        <v>53058</v>
      </c>
      <c r="D214" s="92">
        <v>69225</v>
      </c>
      <c r="E214" s="92">
        <v>122283</v>
      </c>
      <c r="F214" s="92">
        <f t="shared" si="19"/>
        <v>0</v>
      </c>
      <c r="G214" s="92">
        <v>0</v>
      </c>
      <c r="H214" s="96">
        <f>+F214</f>
        <v>0</v>
      </c>
    </row>
    <row r="215" spans="1:11" ht="12.75">
      <c r="A215" s="102" t="s">
        <v>20</v>
      </c>
      <c r="B215" s="94" t="s">
        <v>295</v>
      </c>
      <c r="C215" s="92">
        <v>1616</v>
      </c>
      <c r="D215" s="92">
        <v>15681</v>
      </c>
      <c r="E215" s="92">
        <v>17297</v>
      </c>
      <c r="F215" s="92">
        <f t="shared" si="19"/>
        <v>0</v>
      </c>
      <c r="G215" s="92">
        <v>0</v>
      </c>
      <c r="H215" s="96">
        <f>+F215</f>
        <v>0</v>
      </c>
      <c r="I215" s="60"/>
      <c r="K215" s="97"/>
    </row>
    <row r="216" spans="1:9" ht="12.75">
      <c r="A216" s="75" t="s">
        <v>307</v>
      </c>
      <c r="B216" s="62" t="s">
        <v>308</v>
      </c>
      <c r="C216" s="56">
        <v>1013799</v>
      </c>
      <c r="D216" s="56">
        <f>SUM(D217:D220)</f>
        <v>197694</v>
      </c>
      <c r="E216" s="56">
        <f>SUM(E217:E220)</f>
        <v>0</v>
      </c>
      <c r="F216" s="56">
        <f t="shared" si="19"/>
        <v>1211493</v>
      </c>
      <c r="G216" s="56">
        <f>SUM(G217:G220)</f>
        <v>0</v>
      </c>
      <c r="H216" s="57">
        <f>SUM(H217:H220)</f>
        <v>1211493</v>
      </c>
      <c r="I216" s="60"/>
    </row>
    <row r="217" spans="1:8" ht="12.75">
      <c r="A217" s="102" t="s">
        <v>309</v>
      </c>
      <c r="B217" s="94" t="s">
        <v>289</v>
      </c>
      <c r="C217" s="92">
        <v>30179</v>
      </c>
      <c r="D217" s="92">
        <v>58114</v>
      </c>
      <c r="E217" s="92">
        <v>0</v>
      </c>
      <c r="F217" s="92">
        <f t="shared" si="19"/>
        <v>88293</v>
      </c>
      <c r="G217" s="92">
        <v>0</v>
      </c>
      <c r="H217" s="96">
        <f>+F217</f>
        <v>88293</v>
      </c>
    </row>
    <row r="218" spans="1:8" ht="12.75">
      <c r="A218" s="102" t="s">
        <v>310</v>
      </c>
      <c r="B218" s="94" t="s">
        <v>291</v>
      </c>
      <c r="C218" s="92">
        <v>11079</v>
      </c>
      <c r="D218" s="92">
        <v>0</v>
      </c>
      <c r="E218" s="92">
        <v>0</v>
      </c>
      <c r="F218" s="92">
        <f t="shared" si="19"/>
        <v>11079</v>
      </c>
      <c r="G218" s="92">
        <v>0</v>
      </c>
      <c r="H218" s="96">
        <f>+F218</f>
        <v>11079</v>
      </c>
    </row>
    <row r="219" spans="1:8" ht="12.75">
      <c r="A219" s="102" t="s">
        <v>311</v>
      </c>
      <c r="B219" s="94" t="s">
        <v>293</v>
      </c>
      <c r="C219" s="92">
        <v>674164</v>
      </c>
      <c r="D219" s="92">
        <v>122283</v>
      </c>
      <c r="E219" s="92">
        <v>0</v>
      </c>
      <c r="F219" s="92">
        <f t="shared" si="19"/>
        <v>796447</v>
      </c>
      <c r="G219" s="92">
        <v>0</v>
      </c>
      <c r="H219" s="96">
        <f>+F219</f>
        <v>796447</v>
      </c>
    </row>
    <row r="220" spans="1:8" ht="12.75">
      <c r="A220" s="102" t="s">
        <v>312</v>
      </c>
      <c r="B220" s="94" t="s">
        <v>295</v>
      </c>
      <c r="C220" s="92">
        <v>298377</v>
      </c>
      <c r="D220" s="92">
        <v>17297</v>
      </c>
      <c r="E220" s="92">
        <v>0</v>
      </c>
      <c r="F220" s="92">
        <f t="shared" si="19"/>
        <v>315674</v>
      </c>
      <c r="G220" s="92">
        <v>0</v>
      </c>
      <c r="H220" s="96">
        <f>+F220</f>
        <v>315674</v>
      </c>
    </row>
    <row r="221" spans="1:9" ht="12.75">
      <c r="A221" s="75" t="s">
        <v>313</v>
      </c>
      <c r="B221" s="62" t="s">
        <v>314</v>
      </c>
      <c r="C221" s="56">
        <v>-177516</v>
      </c>
      <c r="D221" s="56">
        <f>SUM(D222:D225)</f>
        <v>0</v>
      </c>
      <c r="E221" s="56">
        <f>SUM(E222:E225)</f>
        <v>0</v>
      </c>
      <c r="F221" s="56">
        <f t="shared" si="19"/>
        <v>-177516</v>
      </c>
      <c r="G221" s="56">
        <f>SUM(G222:G225)</f>
        <v>0</v>
      </c>
      <c r="H221" s="57">
        <f>SUM(H222:H225)</f>
        <v>-177516</v>
      </c>
      <c r="I221" s="60"/>
    </row>
    <row r="222" spans="1:9" ht="12.75">
      <c r="A222" s="102" t="s">
        <v>315</v>
      </c>
      <c r="B222" s="94" t="s">
        <v>291</v>
      </c>
      <c r="C222" s="92">
        <v>-360</v>
      </c>
      <c r="D222" s="92">
        <v>0</v>
      </c>
      <c r="E222" s="92">
        <v>0</v>
      </c>
      <c r="F222" s="92">
        <f t="shared" si="19"/>
        <v>-360</v>
      </c>
      <c r="G222" s="92">
        <v>0</v>
      </c>
      <c r="H222" s="96">
        <f>+F222</f>
        <v>-360</v>
      </c>
      <c r="I222" s="97"/>
    </row>
    <row r="223" spans="1:9" ht="12.75">
      <c r="A223" s="102" t="s">
        <v>647</v>
      </c>
      <c r="B223" s="94" t="s">
        <v>642</v>
      </c>
      <c r="C223" s="92">
        <v>-163</v>
      </c>
      <c r="D223" s="92">
        <v>0</v>
      </c>
      <c r="E223" s="92">
        <v>0</v>
      </c>
      <c r="F223" s="92">
        <f t="shared" si="19"/>
        <v>-163</v>
      </c>
      <c r="G223" s="92">
        <v>0</v>
      </c>
      <c r="H223" s="96">
        <f>+F223</f>
        <v>-163</v>
      </c>
      <c r="I223" s="97"/>
    </row>
    <row r="224" spans="1:9" ht="12.75">
      <c r="A224" s="102" t="s">
        <v>556</v>
      </c>
      <c r="B224" s="94" t="s">
        <v>558</v>
      </c>
      <c r="C224" s="92">
        <v>-166807</v>
      </c>
      <c r="D224" s="92">
        <v>0</v>
      </c>
      <c r="E224" s="92">
        <v>0</v>
      </c>
      <c r="F224" s="92">
        <f t="shared" si="19"/>
        <v>-166807</v>
      </c>
      <c r="G224" s="92">
        <v>0</v>
      </c>
      <c r="H224" s="96">
        <f>+F224</f>
        <v>-166807</v>
      </c>
      <c r="I224" s="97"/>
    </row>
    <row r="225" spans="1:9" ht="12.75">
      <c r="A225" s="102" t="s">
        <v>557</v>
      </c>
      <c r="B225" s="94" t="s">
        <v>295</v>
      </c>
      <c r="C225" s="92">
        <v>-10186</v>
      </c>
      <c r="D225" s="92">
        <v>0</v>
      </c>
      <c r="E225" s="92">
        <v>0</v>
      </c>
      <c r="F225" s="92">
        <f t="shared" si="19"/>
        <v>-10186</v>
      </c>
      <c r="G225" s="92">
        <v>0</v>
      </c>
      <c r="H225" s="96">
        <f>+F225</f>
        <v>-10186</v>
      </c>
      <c r="I225" s="97"/>
    </row>
    <row r="226" spans="1:8" ht="12.75">
      <c r="A226" s="75" t="s">
        <v>316</v>
      </c>
      <c r="B226" s="62" t="s">
        <v>317</v>
      </c>
      <c r="C226" s="56">
        <v>177516</v>
      </c>
      <c r="D226" s="56">
        <f>SUM(D227:D230)</f>
        <v>0</v>
      </c>
      <c r="E226" s="56">
        <f>SUM(E227:E230)</f>
        <v>0</v>
      </c>
      <c r="F226" s="56">
        <f>SUM(F227:F230)</f>
        <v>177516</v>
      </c>
      <c r="G226" s="56">
        <f>SUM(G227:G230)</f>
        <v>0</v>
      </c>
      <c r="H226" s="57">
        <f>SUM(H227:H230)</f>
        <v>177516</v>
      </c>
    </row>
    <row r="227" spans="1:8" ht="12.75">
      <c r="A227" s="102" t="s">
        <v>380</v>
      </c>
      <c r="B227" s="94" t="s">
        <v>291</v>
      </c>
      <c r="C227" s="92">
        <v>360</v>
      </c>
      <c r="D227" s="92">
        <v>0</v>
      </c>
      <c r="E227" s="92">
        <v>0</v>
      </c>
      <c r="F227" s="92">
        <f>+C227+D227-E227</f>
        <v>360</v>
      </c>
      <c r="G227" s="92">
        <v>0</v>
      </c>
      <c r="H227" s="96">
        <f>+F227</f>
        <v>360</v>
      </c>
    </row>
    <row r="228" spans="1:8" ht="12.75">
      <c r="A228" s="102">
        <v>86003</v>
      </c>
      <c r="B228" s="94" t="s">
        <v>642</v>
      </c>
      <c r="C228" s="92">
        <v>163</v>
      </c>
      <c r="D228" s="92">
        <v>0</v>
      </c>
      <c r="E228" s="92">
        <v>0</v>
      </c>
      <c r="F228" s="92">
        <f>+C228+D228-E228</f>
        <v>163</v>
      </c>
      <c r="G228" s="92">
        <v>0</v>
      </c>
      <c r="H228" s="96">
        <f>+F228</f>
        <v>163</v>
      </c>
    </row>
    <row r="229" spans="1:8" ht="12.75">
      <c r="A229" s="102" t="s">
        <v>559</v>
      </c>
      <c r="B229" s="94" t="s">
        <v>558</v>
      </c>
      <c r="C229" s="92">
        <v>166807</v>
      </c>
      <c r="D229" s="92">
        <v>0</v>
      </c>
      <c r="E229" s="92">
        <v>0</v>
      </c>
      <c r="F229" s="92">
        <f>+C229+D229-E229</f>
        <v>166807</v>
      </c>
      <c r="G229" s="92">
        <v>0</v>
      </c>
      <c r="H229" s="96">
        <f>+F229</f>
        <v>166807</v>
      </c>
    </row>
    <row r="230" spans="1:8" ht="12.75">
      <c r="A230" s="102" t="s">
        <v>643</v>
      </c>
      <c r="B230" s="94" t="s">
        <v>295</v>
      </c>
      <c r="C230" s="92">
        <v>10186</v>
      </c>
      <c r="D230" s="92">
        <v>0</v>
      </c>
      <c r="E230" s="92">
        <v>0</v>
      </c>
      <c r="F230" s="92">
        <f>+C230+D230-E230</f>
        <v>10186</v>
      </c>
      <c r="G230" s="92">
        <v>0</v>
      </c>
      <c r="H230" s="96">
        <f>+F230</f>
        <v>10186</v>
      </c>
    </row>
    <row r="231" spans="1:11" ht="12.75">
      <c r="A231" s="61">
        <v>100000</v>
      </c>
      <c r="B231" s="62" t="s">
        <v>318</v>
      </c>
      <c r="C231" s="63">
        <v>55008264</v>
      </c>
      <c r="D231" s="56">
        <f>SUM(D232+D239+D243+D264+D313)</f>
        <v>27869984</v>
      </c>
      <c r="E231" s="56">
        <f>SUM(E232+E239+E243+E264+E313)</f>
        <v>30699583</v>
      </c>
      <c r="F231" s="56">
        <f>SUM(F232+F239+F243+F264+F313)</f>
        <v>52178665</v>
      </c>
      <c r="G231" s="56">
        <f>SUM(G232+G239+G243+G264+G313)</f>
        <v>13815716</v>
      </c>
      <c r="H231" s="57">
        <f>SUM(H232+H239+H243+H264+H313)</f>
        <v>38362949</v>
      </c>
      <c r="I231" s="64">
        <f>+F231-F390-F334-F410+F444+F504</f>
        <v>0</v>
      </c>
      <c r="J231" s="64"/>
      <c r="K231" s="64"/>
    </row>
    <row r="232" spans="1:10" ht="12.75">
      <c r="A232" s="61">
        <v>110000</v>
      </c>
      <c r="B232" s="62" t="s">
        <v>319</v>
      </c>
      <c r="C232" s="63">
        <v>13415652</v>
      </c>
      <c r="D232" s="56">
        <f>SUM(D233+D236)</f>
        <v>17008769</v>
      </c>
      <c r="E232" s="56">
        <f>SUM(E233+E236)</f>
        <v>18874378</v>
      </c>
      <c r="F232" s="56">
        <f>+D232-E232+C232</f>
        <v>11550043</v>
      </c>
      <c r="G232" s="56">
        <f>SUM(G233+G236)</f>
        <v>11550043</v>
      </c>
      <c r="H232" s="57">
        <f>SUM(H233+H236)</f>
        <v>0</v>
      </c>
      <c r="I232" s="64"/>
      <c r="J232" s="64">
        <f>SUM(F232+F239+F243+F264+F313)</f>
        <v>52178665</v>
      </c>
    </row>
    <row r="233" spans="1:10" ht="12.75">
      <c r="A233" s="61">
        <v>110500</v>
      </c>
      <c r="B233" s="62" t="s">
        <v>320</v>
      </c>
      <c r="C233" s="63">
        <v>71729</v>
      </c>
      <c r="D233" s="56">
        <f>SUM(D234:D235)</f>
        <v>1957694</v>
      </c>
      <c r="E233" s="56">
        <f>SUM(E234:E235)</f>
        <v>2009554</v>
      </c>
      <c r="F233" s="56">
        <f>+D233-E233+C233</f>
        <v>19869</v>
      </c>
      <c r="G233" s="56">
        <f>SUM(G234:G235)</f>
        <v>19869</v>
      </c>
      <c r="H233" s="57">
        <f>SUM(H234:H235)</f>
        <v>0</v>
      </c>
      <c r="I233" s="60"/>
      <c r="J233" s="64"/>
    </row>
    <row r="234" spans="1:10" ht="12.75">
      <c r="A234" s="93">
        <v>110501</v>
      </c>
      <c r="B234" s="94" t="s">
        <v>321</v>
      </c>
      <c r="C234" s="95">
        <v>22361</v>
      </c>
      <c r="D234" s="92">
        <v>1957694</v>
      </c>
      <c r="E234" s="92">
        <v>1960186</v>
      </c>
      <c r="F234" s="92">
        <f>+D234-E234+C234</f>
        <v>19869</v>
      </c>
      <c r="G234" s="92">
        <f>+F234</f>
        <v>19869</v>
      </c>
      <c r="H234" s="96">
        <v>0</v>
      </c>
      <c r="I234" s="97"/>
      <c r="J234" s="64"/>
    </row>
    <row r="235" spans="1:10" ht="12.75">
      <c r="A235" s="93">
        <v>110502</v>
      </c>
      <c r="B235" s="94" t="s">
        <v>322</v>
      </c>
      <c r="C235" s="95">
        <v>49368</v>
      </c>
      <c r="D235" s="92">
        <v>0</v>
      </c>
      <c r="E235" s="92">
        <v>49368</v>
      </c>
      <c r="F235" s="92">
        <f>+D235-E235+C235</f>
        <v>0</v>
      </c>
      <c r="G235" s="92">
        <f>+F235</f>
        <v>0</v>
      </c>
      <c r="H235" s="96">
        <v>0</v>
      </c>
      <c r="J235" s="64"/>
    </row>
    <row r="236" spans="1:10" ht="12.75">
      <c r="A236" s="61">
        <v>111000</v>
      </c>
      <c r="B236" s="62" t="s">
        <v>323</v>
      </c>
      <c r="C236" s="63">
        <v>13343923</v>
      </c>
      <c r="D236" s="56">
        <f>SUM(D237:D238)</f>
        <v>15051075</v>
      </c>
      <c r="E236" s="56">
        <f>SUM(E237:E238)</f>
        <v>16864824</v>
      </c>
      <c r="F236" s="56">
        <f>+C236+D236-E236</f>
        <v>11530174</v>
      </c>
      <c r="G236" s="56">
        <f>SUM(G237:G238)</f>
        <v>11530174</v>
      </c>
      <c r="H236" s="57">
        <f>SUM(H237:H238)</f>
        <v>0</v>
      </c>
      <c r="I236" s="60"/>
      <c r="J236" s="64"/>
    </row>
    <row r="237" spans="1:10" ht="12.75">
      <c r="A237" s="93">
        <v>111005</v>
      </c>
      <c r="B237" s="94" t="s">
        <v>324</v>
      </c>
      <c r="C237" s="95">
        <v>4561166</v>
      </c>
      <c r="D237" s="92">
        <v>11404452</v>
      </c>
      <c r="E237" s="92">
        <v>13225993</v>
      </c>
      <c r="F237" s="92">
        <f>+C237+D237-E237</f>
        <v>2739625</v>
      </c>
      <c r="G237" s="92">
        <f>+F237</f>
        <v>2739625</v>
      </c>
      <c r="H237" s="96">
        <v>0</v>
      </c>
      <c r="J237" s="64"/>
    </row>
    <row r="238" spans="1:10" ht="12.75">
      <c r="A238" s="93">
        <v>111006</v>
      </c>
      <c r="B238" s="94" t="s">
        <v>325</v>
      </c>
      <c r="C238" s="95">
        <v>8782757</v>
      </c>
      <c r="D238" s="92">
        <v>3646623</v>
      </c>
      <c r="E238" s="92">
        <v>3638831</v>
      </c>
      <c r="F238" s="92">
        <f>+C238+D238-E238</f>
        <v>8790549</v>
      </c>
      <c r="G238" s="92">
        <f>+F238</f>
        <v>8790549</v>
      </c>
      <c r="H238" s="96">
        <v>0</v>
      </c>
      <c r="J238" s="64"/>
    </row>
    <row r="239" spans="1:10" ht="12.75">
      <c r="A239" s="61">
        <v>120000</v>
      </c>
      <c r="B239" s="62" t="s">
        <v>326</v>
      </c>
      <c r="C239" s="63">
        <v>86517</v>
      </c>
      <c r="D239" s="56">
        <f>SUM(+D240)</f>
        <v>0</v>
      </c>
      <c r="E239" s="56">
        <f>SUM(+E240)</f>
        <v>0</v>
      </c>
      <c r="F239" s="56">
        <f>SUM(+F240)</f>
        <v>86517</v>
      </c>
      <c r="G239" s="56">
        <f>SUM(+G240)</f>
        <v>0</v>
      </c>
      <c r="H239" s="57">
        <f>SUM(+H240)</f>
        <v>86517</v>
      </c>
      <c r="I239" s="64"/>
      <c r="J239" s="64"/>
    </row>
    <row r="240" spans="1:10" ht="12.75">
      <c r="A240" s="61">
        <v>120700</v>
      </c>
      <c r="B240" s="62" t="s">
        <v>327</v>
      </c>
      <c r="C240" s="63">
        <v>86517</v>
      </c>
      <c r="D240" s="56">
        <f>SUM(D241:E242)</f>
        <v>0</v>
      </c>
      <c r="E240" s="56">
        <f>SUM(E241:E242)</f>
        <v>0</v>
      </c>
      <c r="F240" s="56">
        <f>SUM(F241:F242)</f>
        <v>86517</v>
      </c>
      <c r="G240" s="56">
        <f>SUM(G241:G242)</f>
        <v>0</v>
      </c>
      <c r="H240" s="56">
        <f>SUM(H241:H242)</f>
        <v>86517</v>
      </c>
      <c r="I240" s="60"/>
      <c r="J240" s="64"/>
    </row>
    <row r="241" spans="1:10" ht="12.75">
      <c r="A241" s="93">
        <v>120751</v>
      </c>
      <c r="B241" s="94" t="s">
        <v>568</v>
      </c>
      <c r="C241" s="95">
        <v>3068</v>
      </c>
      <c r="D241" s="92">
        <v>0</v>
      </c>
      <c r="E241" s="92">
        <v>0</v>
      </c>
      <c r="F241" s="92">
        <f>+C241+D241-E241</f>
        <v>3068</v>
      </c>
      <c r="G241" s="92">
        <v>0</v>
      </c>
      <c r="H241" s="92">
        <f>+E241+F241-G241</f>
        <v>3068</v>
      </c>
      <c r="J241" s="64"/>
    </row>
    <row r="242" spans="1:10" ht="12.75">
      <c r="A242" s="93">
        <v>120755</v>
      </c>
      <c r="B242" s="94" t="s">
        <v>560</v>
      </c>
      <c r="C242" s="95">
        <v>83449</v>
      </c>
      <c r="D242" s="92">
        <v>0</v>
      </c>
      <c r="E242" s="92">
        <v>0</v>
      </c>
      <c r="F242" s="92">
        <f>+C242+D242-E242</f>
        <v>83449</v>
      </c>
      <c r="G242" s="92">
        <v>0</v>
      </c>
      <c r="H242" s="92">
        <f>+E242+F242-G242</f>
        <v>83449</v>
      </c>
      <c r="J242" s="64"/>
    </row>
    <row r="243" spans="1:10" ht="12.75">
      <c r="A243" s="61">
        <v>140000</v>
      </c>
      <c r="B243" s="62" t="s">
        <v>328</v>
      </c>
      <c r="C243" s="63">
        <v>3280354</v>
      </c>
      <c r="D243" s="56">
        <f>+D244+D246+D248+D253+D250+D255+D260+D262</f>
        <v>9157055</v>
      </c>
      <c r="E243" s="56">
        <f>+E244+E246+E248+E253+E250+E255+E260+E262</f>
        <v>10311642</v>
      </c>
      <c r="F243" s="56">
        <f>+F244+F246+F248+F253+F250+F255+F260+F262</f>
        <v>2125767</v>
      </c>
      <c r="G243" s="56">
        <f>+G244+G246+G248+G253+G250+G255+G260+G262</f>
        <v>2125767</v>
      </c>
      <c r="H243" s="56">
        <f>+H244+H246+H248+H253+H250+H255+H260+H262</f>
        <v>0</v>
      </c>
      <c r="I243" s="60"/>
      <c r="J243" s="64"/>
    </row>
    <row r="244" spans="1:10" ht="12.75">
      <c r="A244" s="61">
        <v>140100</v>
      </c>
      <c r="B244" s="62" t="s">
        <v>564</v>
      </c>
      <c r="C244" s="63">
        <v>0</v>
      </c>
      <c r="D244" s="56">
        <f>SUM(D245)</f>
        <v>1542452</v>
      </c>
      <c r="E244" s="56">
        <f>SUM(E245)</f>
        <v>1542452</v>
      </c>
      <c r="F244" s="56">
        <f>SUM(F245)</f>
        <v>0</v>
      </c>
      <c r="G244" s="56">
        <f>SUM(G245:G245)</f>
        <v>0</v>
      </c>
      <c r="H244" s="57">
        <f>SUM(H245)</f>
        <v>0</v>
      </c>
      <c r="I244" s="60"/>
      <c r="J244" s="64"/>
    </row>
    <row r="245" spans="1:10" ht="12.75" customHeight="1">
      <c r="A245" s="93">
        <v>140122</v>
      </c>
      <c r="B245" s="94" t="s">
        <v>132</v>
      </c>
      <c r="C245" s="95">
        <v>0</v>
      </c>
      <c r="D245" s="92">
        <v>1542452</v>
      </c>
      <c r="E245" s="92">
        <v>1542452</v>
      </c>
      <c r="F245" s="92">
        <f>+C245+D245-E245</f>
        <v>0</v>
      </c>
      <c r="G245" s="92">
        <f>+F245</f>
        <v>0</v>
      </c>
      <c r="H245" s="96">
        <v>0</v>
      </c>
      <c r="J245" s="64"/>
    </row>
    <row r="246" spans="1:10" ht="12.75">
      <c r="A246" s="61">
        <v>140700</v>
      </c>
      <c r="B246" s="62" t="s">
        <v>329</v>
      </c>
      <c r="C246" s="63">
        <v>373594</v>
      </c>
      <c r="D246" s="56">
        <f>SUM(D247:D247)</f>
        <v>183691</v>
      </c>
      <c r="E246" s="56">
        <f>SUM(E247:E247)</f>
        <v>440975</v>
      </c>
      <c r="F246" s="56">
        <f>SUM(F247:F247)</f>
        <v>116310</v>
      </c>
      <c r="G246" s="56">
        <f>SUM(G247:G247)</f>
        <v>116310</v>
      </c>
      <c r="H246" s="57">
        <f>SUM(H247)</f>
        <v>0</v>
      </c>
      <c r="I246" s="60"/>
      <c r="J246" s="64"/>
    </row>
    <row r="247" spans="1:10" ht="12.75">
      <c r="A247" s="93">
        <v>140701</v>
      </c>
      <c r="B247" s="94" t="s">
        <v>330</v>
      </c>
      <c r="C247" s="95">
        <v>373594</v>
      </c>
      <c r="D247" s="92">
        <v>183691</v>
      </c>
      <c r="E247" s="92">
        <v>440975</v>
      </c>
      <c r="F247" s="92">
        <f aca="true" t="shared" si="20" ref="F247:F252">+C247+D247-E247</f>
        <v>116310</v>
      </c>
      <c r="G247" s="92">
        <f>+F247</f>
        <v>116310</v>
      </c>
      <c r="H247" s="96">
        <v>0</v>
      </c>
      <c r="J247" s="64"/>
    </row>
    <row r="248" spans="1:14" s="60" customFormat="1" ht="12.75">
      <c r="A248" s="61">
        <v>141300</v>
      </c>
      <c r="B248" s="62" t="s">
        <v>524</v>
      </c>
      <c r="C248" s="63">
        <v>333455</v>
      </c>
      <c r="D248" s="56">
        <f>SUM(D249:D249)</f>
        <v>6626050</v>
      </c>
      <c r="E248" s="56">
        <f>SUM(E249:E249)</f>
        <v>6959505</v>
      </c>
      <c r="F248" s="56">
        <f t="shared" si="20"/>
        <v>0</v>
      </c>
      <c r="G248" s="56">
        <f>SUM(G249:G249)</f>
        <v>0</v>
      </c>
      <c r="H248" s="57">
        <f>SUM(H249)</f>
        <v>0</v>
      </c>
      <c r="J248" s="64"/>
      <c r="K248" s="90"/>
      <c r="L248" s="90"/>
      <c r="M248" s="90"/>
      <c r="N248" s="90"/>
    </row>
    <row r="249" spans="1:10" s="60" customFormat="1" ht="12.75">
      <c r="A249" s="93">
        <v>141314</v>
      </c>
      <c r="B249" s="94" t="s">
        <v>554</v>
      </c>
      <c r="C249" s="95">
        <v>333455</v>
      </c>
      <c r="D249" s="92">
        <v>6626050</v>
      </c>
      <c r="E249" s="92">
        <v>6959505</v>
      </c>
      <c r="F249" s="92">
        <f t="shared" si="20"/>
        <v>0</v>
      </c>
      <c r="G249" s="92">
        <f>+F249</f>
        <v>0</v>
      </c>
      <c r="H249" s="96">
        <v>0</v>
      </c>
      <c r="J249" s="64"/>
    </row>
    <row r="250" spans="1:13" s="60" customFormat="1" ht="12.75">
      <c r="A250" s="61">
        <v>142000</v>
      </c>
      <c r="B250" s="62" t="s">
        <v>331</v>
      </c>
      <c r="C250" s="63">
        <v>1191443</v>
      </c>
      <c r="D250" s="56">
        <f>SUM(D251:D252)</f>
        <v>660236</v>
      </c>
      <c r="E250" s="56">
        <f>SUM(E251:E252)</f>
        <v>1244127</v>
      </c>
      <c r="F250" s="56">
        <f t="shared" si="20"/>
        <v>607552</v>
      </c>
      <c r="G250" s="56">
        <f>SUM(G251:G252)</f>
        <v>607552</v>
      </c>
      <c r="H250" s="57">
        <f>SUM(H251:H252)</f>
        <v>0</v>
      </c>
      <c r="J250" s="64"/>
      <c r="K250" s="90"/>
      <c r="M250" s="90"/>
    </row>
    <row r="251" spans="1:10" ht="12.75">
      <c r="A251" s="93">
        <v>142011</v>
      </c>
      <c r="B251" s="94" t="s">
        <v>332</v>
      </c>
      <c r="C251" s="95">
        <v>482464</v>
      </c>
      <c r="D251" s="92">
        <v>656236</v>
      </c>
      <c r="E251" s="92">
        <v>1111423</v>
      </c>
      <c r="F251" s="92">
        <f t="shared" si="20"/>
        <v>27277</v>
      </c>
      <c r="G251" s="92">
        <f>+F251</f>
        <v>27277</v>
      </c>
      <c r="H251" s="96">
        <v>0</v>
      </c>
      <c r="J251" s="64"/>
    </row>
    <row r="252" spans="1:10" ht="12.75">
      <c r="A252" s="93">
        <v>142012</v>
      </c>
      <c r="B252" s="94" t="s">
        <v>333</v>
      </c>
      <c r="C252" s="95">
        <v>708979</v>
      </c>
      <c r="D252" s="92">
        <v>4000</v>
      </c>
      <c r="E252" s="92">
        <v>132704</v>
      </c>
      <c r="F252" s="92">
        <f t="shared" si="20"/>
        <v>580275</v>
      </c>
      <c r="G252" s="92">
        <f>+F252</f>
        <v>580275</v>
      </c>
      <c r="H252" s="96">
        <v>0</v>
      </c>
      <c r="J252" s="64"/>
    </row>
    <row r="253" spans="1:10" s="60" customFormat="1" ht="12.75">
      <c r="A253" s="61">
        <v>142500</v>
      </c>
      <c r="B253" s="62" t="s">
        <v>581</v>
      </c>
      <c r="C253" s="63">
        <v>130000</v>
      </c>
      <c r="D253" s="56">
        <f>SUM(D254)</f>
        <v>0</v>
      </c>
      <c r="E253" s="56">
        <f>SUM(E254)</f>
        <v>0</v>
      </c>
      <c r="F253" s="56">
        <f>SUM(F254)</f>
        <v>130000</v>
      </c>
      <c r="G253" s="56">
        <f>SUM(G254)</f>
        <v>130000</v>
      </c>
      <c r="H253" s="56">
        <f>SUM(H254)</f>
        <v>0</v>
      </c>
      <c r="J253" s="64"/>
    </row>
    <row r="254" spans="1:10" ht="12.75">
      <c r="A254" s="93">
        <v>142503</v>
      </c>
      <c r="B254" s="94" t="s">
        <v>582</v>
      </c>
      <c r="C254" s="95">
        <v>130000</v>
      </c>
      <c r="D254" s="92">
        <v>0</v>
      </c>
      <c r="E254" s="92">
        <v>0</v>
      </c>
      <c r="F254" s="92">
        <f aca="true" t="shared" si="21" ref="F254:F259">+C254+D254-E254</f>
        <v>130000</v>
      </c>
      <c r="G254" s="92">
        <f>+F254</f>
        <v>130000</v>
      </c>
      <c r="H254" s="96">
        <v>0</v>
      </c>
      <c r="J254" s="64"/>
    </row>
    <row r="255" spans="1:13" s="60" customFormat="1" ht="12.75">
      <c r="A255" s="61">
        <v>147000</v>
      </c>
      <c r="B255" s="62" t="s">
        <v>334</v>
      </c>
      <c r="C255" s="63">
        <v>1261187</v>
      </c>
      <c r="D255" s="56">
        <f>SUM(D256:D259)</f>
        <v>134172</v>
      </c>
      <c r="E255" s="56">
        <f>SUM(E256:E259)</f>
        <v>116011</v>
      </c>
      <c r="F255" s="56">
        <f t="shared" si="21"/>
        <v>1279348</v>
      </c>
      <c r="G255" s="56">
        <f>SUM(G256:G259)</f>
        <v>1279348</v>
      </c>
      <c r="H255" s="57">
        <f>SUM(H257:H259)</f>
        <v>0</v>
      </c>
      <c r="J255" s="64"/>
      <c r="M255" s="90"/>
    </row>
    <row r="256" spans="1:10" ht="12.75">
      <c r="A256" s="93">
        <v>147006</v>
      </c>
      <c r="B256" s="94" t="s">
        <v>416</v>
      </c>
      <c r="C256" s="95">
        <v>0</v>
      </c>
      <c r="D256" s="92">
        <v>2952</v>
      </c>
      <c r="E256" s="92">
        <v>0</v>
      </c>
      <c r="F256" s="92">
        <f t="shared" si="21"/>
        <v>2952</v>
      </c>
      <c r="G256" s="92">
        <f>+F256</f>
        <v>2952</v>
      </c>
      <c r="H256" s="96">
        <v>0</v>
      </c>
      <c r="J256" s="97"/>
    </row>
    <row r="257" spans="1:10" ht="12.75">
      <c r="A257" s="93">
        <v>147008</v>
      </c>
      <c r="B257" s="94" t="s">
        <v>335</v>
      </c>
      <c r="C257" s="95">
        <v>1010208</v>
      </c>
      <c r="D257" s="92">
        <v>0</v>
      </c>
      <c r="E257" s="92">
        <v>0</v>
      </c>
      <c r="F257" s="92">
        <f t="shared" si="21"/>
        <v>1010208</v>
      </c>
      <c r="G257" s="92">
        <f>+F257</f>
        <v>1010208</v>
      </c>
      <c r="H257" s="96">
        <v>0</v>
      </c>
      <c r="J257" s="64"/>
    </row>
    <row r="258" spans="1:10" ht="12.75">
      <c r="A258" s="93">
        <v>147066</v>
      </c>
      <c r="B258" s="94" t="s">
        <v>635</v>
      </c>
      <c r="C258" s="95">
        <v>250979</v>
      </c>
      <c r="D258" s="92">
        <v>127559</v>
      </c>
      <c r="E258" s="92">
        <v>112350</v>
      </c>
      <c r="F258" s="92">
        <f t="shared" si="21"/>
        <v>266188</v>
      </c>
      <c r="G258" s="92">
        <f>+F258</f>
        <v>266188</v>
      </c>
      <c r="H258" s="96">
        <v>0</v>
      </c>
      <c r="J258" s="64"/>
    </row>
    <row r="259" spans="1:10" ht="12.75">
      <c r="A259" s="93">
        <v>147079</v>
      </c>
      <c r="B259" s="94" t="s">
        <v>479</v>
      </c>
      <c r="C259" s="95">
        <v>0</v>
      </c>
      <c r="D259" s="92">
        <v>3661</v>
      </c>
      <c r="E259" s="92">
        <v>3661</v>
      </c>
      <c r="F259" s="92">
        <f t="shared" si="21"/>
        <v>0</v>
      </c>
      <c r="G259" s="92">
        <f>+F259</f>
        <v>0</v>
      </c>
      <c r="H259" s="96">
        <v>0</v>
      </c>
      <c r="J259" s="64"/>
    </row>
    <row r="260" spans="1:10" s="60" customFormat="1" ht="12.75">
      <c r="A260" s="61">
        <v>147500</v>
      </c>
      <c r="B260" s="62" t="s">
        <v>667</v>
      </c>
      <c r="C260" s="63">
        <v>0</v>
      </c>
      <c r="D260" s="56">
        <f>SUM(D261)</f>
        <v>8584</v>
      </c>
      <c r="E260" s="56">
        <f>SUM(E261)</f>
        <v>0</v>
      </c>
      <c r="F260" s="56">
        <f>SUM(F261)</f>
        <v>8584</v>
      </c>
      <c r="G260" s="56">
        <f>SUM(G261)</f>
        <v>8584</v>
      </c>
      <c r="H260" s="57">
        <f>SUM(H261)</f>
        <v>0</v>
      </c>
      <c r="J260" s="64"/>
    </row>
    <row r="261" spans="1:10" ht="12.75">
      <c r="A261" s="93">
        <v>147509</v>
      </c>
      <c r="B261" s="94" t="s">
        <v>337</v>
      </c>
      <c r="C261" s="95">
        <v>0</v>
      </c>
      <c r="D261" s="92">
        <v>8584</v>
      </c>
      <c r="E261" s="92">
        <v>0</v>
      </c>
      <c r="F261" s="92">
        <f>+C261+D261-E261</f>
        <v>8584</v>
      </c>
      <c r="G261" s="92">
        <f>+F261</f>
        <v>8584</v>
      </c>
      <c r="H261" s="96">
        <v>0</v>
      </c>
      <c r="J261" s="64"/>
    </row>
    <row r="262" spans="1:13" s="60" customFormat="1" ht="13.5" customHeight="1">
      <c r="A262" s="61">
        <v>148000</v>
      </c>
      <c r="B262" s="62" t="s">
        <v>336</v>
      </c>
      <c r="C262" s="63">
        <v>-9325</v>
      </c>
      <c r="D262" s="56">
        <f>SUM(D263)</f>
        <v>1870</v>
      </c>
      <c r="E262" s="56">
        <f>SUM(E263)</f>
        <v>8572</v>
      </c>
      <c r="F262" s="56">
        <f>+C262+D262-E262</f>
        <v>-16027</v>
      </c>
      <c r="G262" s="56">
        <f>SUM(G263)</f>
        <v>-16027</v>
      </c>
      <c r="H262" s="57">
        <f>SUM(H263)</f>
        <v>0</v>
      </c>
      <c r="J262" s="64"/>
      <c r="M262" s="90"/>
    </row>
    <row r="263" spans="1:10" ht="12.75">
      <c r="A263" s="93">
        <v>148012</v>
      </c>
      <c r="B263" s="94" t="s">
        <v>337</v>
      </c>
      <c r="C263" s="95">
        <v>-9325</v>
      </c>
      <c r="D263" s="92">
        <v>1870</v>
      </c>
      <c r="E263" s="92">
        <v>8572</v>
      </c>
      <c r="F263" s="92">
        <f>+C263+D263-E263</f>
        <v>-16027</v>
      </c>
      <c r="G263" s="92">
        <f>+F263</f>
        <v>-16027</v>
      </c>
      <c r="H263" s="96">
        <v>0</v>
      </c>
      <c r="J263" s="64"/>
    </row>
    <row r="264" spans="1:13" s="60" customFormat="1" ht="12.75">
      <c r="A264" s="61">
        <v>160000</v>
      </c>
      <c r="B264" s="62" t="s">
        <v>338</v>
      </c>
      <c r="C264" s="63">
        <v>21620657</v>
      </c>
      <c r="D264" s="57">
        <f>SUM(D265+D268+D270+D278+D280+D282+D284+D289+D291+D294+D297+D299+D301+D311)</f>
        <v>1330361</v>
      </c>
      <c r="E264" s="57">
        <f>SUM(E265+E268+E270+E278+E280+E282+E284+E289+E291+E294+E297+E299+E301+E311)</f>
        <v>1223548</v>
      </c>
      <c r="F264" s="57">
        <f>SUM(F265+F268+F270+F278+F280+F282+F284+F289+F291+F294+F297+F299+F301+F311)</f>
        <v>21727470</v>
      </c>
      <c r="G264" s="56">
        <f>SUM(G265+G268+G270+G278+G280+G282+G284+G289+G291+G294+G297+G299+G301+G311)</f>
        <v>0</v>
      </c>
      <c r="H264" s="57">
        <f>SUM(H265+H268+H270+H278+H280+H282+H284+H289+H291+H294+H297+H299+H301+H311)</f>
        <v>21727470</v>
      </c>
      <c r="I264" s="64">
        <f>+F264-H264</f>
        <v>0</v>
      </c>
      <c r="J264" s="64"/>
      <c r="K264" s="64"/>
      <c r="M264" s="90"/>
    </row>
    <row r="265" spans="1:13" s="60" customFormat="1" ht="12.75">
      <c r="A265" s="61">
        <v>160500</v>
      </c>
      <c r="B265" s="62" t="s">
        <v>339</v>
      </c>
      <c r="C265" s="63">
        <v>4329198</v>
      </c>
      <c r="D265" s="56">
        <f>SUM(D266:D267)</f>
        <v>0</v>
      </c>
      <c r="E265" s="56">
        <f>SUM(E266:E267)</f>
        <v>0</v>
      </c>
      <c r="F265" s="56">
        <f>+C265+D265-E265</f>
        <v>4329198</v>
      </c>
      <c r="G265" s="56">
        <f>SUM(G266:G267)</f>
        <v>0</v>
      </c>
      <c r="H265" s="57">
        <f>SUM(H266:H267)</f>
        <v>4329198</v>
      </c>
      <c r="J265" s="64"/>
      <c r="M265" s="90"/>
    </row>
    <row r="266" spans="1:10" ht="12.75">
      <c r="A266" s="93">
        <v>160501</v>
      </c>
      <c r="B266" s="94" t="s">
        <v>340</v>
      </c>
      <c r="C266" s="95">
        <v>3974118</v>
      </c>
      <c r="D266" s="92">
        <v>0</v>
      </c>
      <c r="E266" s="92">
        <v>0</v>
      </c>
      <c r="F266" s="92">
        <f>+C266+D266-E266</f>
        <v>3974118</v>
      </c>
      <c r="G266" s="92">
        <v>0</v>
      </c>
      <c r="H266" s="96">
        <f>+F266</f>
        <v>3974118</v>
      </c>
      <c r="J266" s="64"/>
    </row>
    <row r="267" spans="1:10" ht="12.75">
      <c r="A267" s="93">
        <v>160502</v>
      </c>
      <c r="B267" s="94" t="s">
        <v>341</v>
      </c>
      <c r="C267" s="95">
        <v>355080</v>
      </c>
      <c r="D267" s="92">
        <v>0</v>
      </c>
      <c r="E267" s="92">
        <v>0</v>
      </c>
      <c r="F267" s="92">
        <f>+C267+D267-E267</f>
        <v>355080</v>
      </c>
      <c r="G267" s="92">
        <v>0</v>
      </c>
      <c r="H267" s="96">
        <f>+F267</f>
        <v>355080</v>
      </c>
      <c r="J267" s="64"/>
    </row>
    <row r="268" spans="1:13" s="60" customFormat="1" ht="12.75">
      <c r="A268" s="61">
        <v>161000</v>
      </c>
      <c r="B268" s="62" t="s">
        <v>342</v>
      </c>
      <c r="C268" s="63">
        <v>54566</v>
      </c>
      <c r="D268" s="56">
        <f>SUM(D269:D269)</f>
        <v>13510</v>
      </c>
      <c r="E268" s="56">
        <f>SUM(E269:E269)</f>
        <v>8940</v>
      </c>
      <c r="F268" s="56">
        <f>+C268+D268-E268</f>
        <v>59136</v>
      </c>
      <c r="G268" s="56">
        <f>SUM(G269:G269)</f>
        <v>0</v>
      </c>
      <c r="H268" s="57">
        <f>SUM(H269:H269)</f>
        <v>59136</v>
      </c>
      <c r="I268" s="64">
        <f>+F268-H268</f>
        <v>0</v>
      </c>
      <c r="J268" s="64"/>
      <c r="M268" s="90"/>
    </row>
    <row r="269" spans="1:10" ht="12.75">
      <c r="A269" s="93">
        <v>161001</v>
      </c>
      <c r="B269" s="94" t="s">
        <v>343</v>
      </c>
      <c r="C269" s="95">
        <v>54566</v>
      </c>
      <c r="D269" s="92">
        <v>13510</v>
      </c>
      <c r="E269" s="92">
        <v>8940</v>
      </c>
      <c r="F269" s="92">
        <f>+C269+D269-E269</f>
        <v>59136</v>
      </c>
      <c r="G269" s="92">
        <v>0</v>
      </c>
      <c r="H269" s="96">
        <f>+F269</f>
        <v>59136</v>
      </c>
      <c r="I269" s="64">
        <f aca="true" t="shared" si="22" ref="I269:I301">+F269-H269</f>
        <v>0</v>
      </c>
      <c r="J269" s="64"/>
    </row>
    <row r="270" spans="1:13" s="60" customFormat="1" ht="12.75">
      <c r="A270" s="61">
        <v>163500</v>
      </c>
      <c r="B270" s="62" t="s">
        <v>344</v>
      </c>
      <c r="C270" s="63">
        <v>9234</v>
      </c>
      <c r="D270" s="56">
        <f>SUM(D271:D277)</f>
        <v>347234</v>
      </c>
      <c r="E270" s="56">
        <f>SUM(E271:E277)</f>
        <v>347404</v>
      </c>
      <c r="F270" s="56">
        <f>SUM(F271:F277)</f>
        <v>9064</v>
      </c>
      <c r="G270" s="56">
        <f>SUM(G271:G277)</f>
        <v>0</v>
      </c>
      <c r="H270" s="57">
        <f>SUM(H271:H277)</f>
        <v>9064</v>
      </c>
      <c r="I270" s="64">
        <f t="shared" si="22"/>
        <v>0</v>
      </c>
      <c r="J270" s="64"/>
      <c r="M270" s="90"/>
    </row>
    <row r="271" spans="1:10" ht="12.75">
      <c r="A271" s="93">
        <v>163501</v>
      </c>
      <c r="B271" s="94" t="s">
        <v>345</v>
      </c>
      <c r="C271" s="95">
        <v>479</v>
      </c>
      <c r="D271" s="92">
        <v>50475</v>
      </c>
      <c r="E271" s="92">
        <v>50215</v>
      </c>
      <c r="F271" s="92">
        <f aca="true" t="shared" si="23" ref="F271:F315">+C271+D271-E271</f>
        <v>739</v>
      </c>
      <c r="G271" s="92">
        <v>0</v>
      </c>
      <c r="H271" s="96">
        <f aca="true" t="shared" si="24" ref="H271:H277">+F271</f>
        <v>739</v>
      </c>
      <c r="I271" s="64">
        <f t="shared" si="22"/>
        <v>0</v>
      </c>
      <c r="J271" s="64"/>
    </row>
    <row r="272" spans="1:10" ht="12.75">
      <c r="A272" s="93">
        <v>163502</v>
      </c>
      <c r="B272" s="94" t="s">
        <v>346</v>
      </c>
      <c r="C272" s="95">
        <v>4001</v>
      </c>
      <c r="D272" s="92">
        <v>91922</v>
      </c>
      <c r="E272" s="92">
        <v>91922</v>
      </c>
      <c r="F272" s="92">
        <f t="shared" si="23"/>
        <v>4001</v>
      </c>
      <c r="G272" s="92">
        <v>0</v>
      </c>
      <c r="H272" s="96">
        <f t="shared" si="24"/>
        <v>4001</v>
      </c>
      <c r="I272" s="64">
        <f t="shared" si="22"/>
        <v>0</v>
      </c>
      <c r="J272" s="64"/>
    </row>
    <row r="273" spans="1:10" ht="12.75">
      <c r="A273" s="93">
        <v>163503</v>
      </c>
      <c r="B273" s="94" t="s">
        <v>347</v>
      </c>
      <c r="C273" s="95">
        <v>4322</v>
      </c>
      <c r="D273" s="92">
        <v>69194</v>
      </c>
      <c r="E273" s="92">
        <v>69624</v>
      </c>
      <c r="F273" s="92">
        <f t="shared" si="23"/>
        <v>3892</v>
      </c>
      <c r="G273" s="92">
        <v>0</v>
      </c>
      <c r="H273" s="96">
        <f t="shared" si="24"/>
        <v>3892</v>
      </c>
      <c r="I273" s="64">
        <f t="shared" si="22"/>
        <v>0</v>
      </c>
      <c r="J273" s="64"/>
    </row>
    <row r="274" spans="1:10" ht="12.75">
      <c r="A274" s="93">
        <v>163504</v>
      </c>
      <c r="B274" s="94" t="s">
        <v>348</v>
      </c>
      <c r="C274" s="95">
        <v>176</v>
      </c>
      <c r="D274" s="92">
        <v>93883</v>
      </c>
      <c r="E274" s="92">
        <v>93883</v>
      </c>
      <c r="F274" s="92">
        <f t="shared" si="23"/>
        <v>176</v>
      </c>
      <c r="G274" s="92">
        <v>0</v>
      </c>
      <c r="H274" s="96">
        <f t="shared" si="24"/>
        <v>176</v>
      </c>
      <c r="I274" s="64">
        <f t="shared" si="22"/>
        <v>0</v>
      </c>
      <c r="J274" s="64"/>
    </row>
    <row r="275" spans="1:10" ht="12.75">
      <c r="A275" s="93">
        <v>163505</v>
      </c>
      <c r="B275" s="94" t="s">
        <v>349</v>
      </c>
      <c r="C275" s="95">
        <v>254</v>
      </c>
      <c r="D275" s="92">
        <v>0</v>
      </c>
      <c r="E275" s="92">
        <v>0</v>
      </c>
      <c r="F275" s="92">
        <f t="shared" si="23"/>
        <v>254</v>
      </c>
      <c r="G275" s="92">
        <v>0</v>
      </c>
      <c r="H275" s="96">
        <f t="shared" si="24"/>
        <v>254</v>
      </c>
      <c r="I275" s="64">
        <f t="shared" si="22"/>
        <v>0</v>
      </c>
      <c r="J275" s="64"/>
    </row>
    <row r="276" spans="1:10" ht="12.75">
      <c r="A276" s="93">
        <v>163511</v>
      </c>
      <c r="B276" s="94" t="s">
        <v>350</v>
      </c>
      <c r="C276" s="95">
        <v>2</v>
      </c>
      <c r="D276" s="92">
        <v>3694</v>
      </c>
      <c r="E276" s="92">
        <v>3694</v>
      </c>
      <c r="F276" s="92">
        <f t="shared" si="23"/>
        <v>2</v>
      </c>
      <c r="G276" s="92">
        <v>0</v>
      </c>
      <c r="H276" s="96">
        <f t="shared" si="24"/>
        <v>2</v>
      </c>
      <c r="I276" s="64">
        <f t="shared" si="22"/>
        <v>0</v>
      </c>
      <c r="J276" s="64"/>
    </row>
    <row r="277" spans="1:10" ht="12.75">
      <c r="A277" s="93">
        <v>163590</v>
      </c>
      <c r="B277" s="94" t="s">
        <v>351</v>
      </c>
      <c r="C277" s="95">
        <v>0</v>
      </c>
      <c r="D277" s="92">
        <v>38066</v>
      </c>
      <c r="E277" s="92">
        <v>38066</v>
      </c>
      <c r="F277" s="92">
        <f t="shared" si="23"/>
        <v>0</v>
      </c>
      <c r="G277" s="92">
        <v>0</v>
      </c>
      <c r="H277" s="96">
        <f t="shared" si="24"/>
        <v>0</v>
      </c>
      <c r="I277" s="64">
        <f t="shared" si="22"/>
        <v>0</v>
      </c>
      <c r="J277" s="64"/>
    </row>
    <row r="278" spans="1:13" s="60" customFormat="1" ht="12.75">
      <c r="A278" s="61">
        <v>164000</v>
      </c>
      <c r="B278" s="62" t="s">
        <v>352</v>
      </c>
      <c r="C278" s="63">
        <v>14511372</v>
      </c>
      <c r="D278" s="56">
        <f>SUM(D279:D279)</f>
        <v>429666</v>
      </c>
      <c r="E278" s="56">
        <f>SUM(E279:E279)</f>
        <v>0</v>
      </c>
      <c r="F278" s="56">
        <f t="shared" si="23"/>
        <v>14941038</v>
      </c>
      <c r="G278" s="56">
        <f>SUM(G279:G279)</f>
        <v>0</v>
      </c>
      <c r="H278" s="57">
        <f>SUM(H279:H279)</f>
        <v>14941038</v>
      </c>
      <c r="I278" s="64">
        <f t="shared" si="22"/>
        <v>0</v>
      </c>
      <c r="J278" s="64"/>
      <c r="M278" s="90"/>
    </row>
    <row r="279" spans="1:10" ht="12.75">
      <c r="A279" s="93">
        <v>164001</v>
      </c>
      <c r="B279" s="94" t="s">
        <v>353</v>
      </c>
      <c r="C279" s="95">
        <v>14511372</v>
      </c>
      <c r="D279" s="92">
        <v>429666</v>
      </c>
      <c r="E279" s="92">
        <v>0</v>
      </c>
      <c r="F279" s="92">
        <f t="shared" si="23"/>
        <v>14941038</v>
      </c>
      <c r="G279" s="92">
        <v>0</v>
      </c>
      <c r="H279" s="96">
        <f>+F279</f>
        <v>14941038</v>
      </c>
      <c r="I279" s="64">
        <f t="shared" si="22"/>
        <v>0</v>
      </c>
      <c r="J279" s="64"/>
    </row>
    <row r="280" spans="1:13" s="60" customFormat="1" ht="12.75">
      <c r="A280" s="61">
        <v>164500</v>
      </c>
      <c r="B280" s="62" t="s">
        <v>354</v>
      </c>
      <c r="C280" s="63">
        <v>241224</v>
      </c>
      <c r="D280" s="56">
        <f>SUM(D281)</f>
        <v>0</v>
      </c>
      <c r="E280" s="56">
        <f>SUM(E281)</f>
        <v>0</v>
      </c>
      <c r="F280" s="56">
        <f t="shared" si="23"/>
        <v>241224</v>
      </c>
      <c r="G280" s="56">
        <f>SUM(G281)</f>
        <v>0</v>
      </c>
      <c r="H280" s="57">
        <f>SUM(H281)</f>
        <v>241224</v>
      </c>
      <c r="I280" s="64">
        <f t="shared" si="22"/>
        <v>0</v>
      </c>
      <c r="J280" s="64"/>
      <c r="M280" s="90"/>
    </row>
    <row r="281" spans="1:10" ht="12.75">
      <c r="A281" s="93">
        <v>164512</v>
      </c>
      <c r="B281" s="94" t="s">
        <v>355</v>
      </c>
      <c r="C281" s="95">
        <v>241224</v>
      </c>
      <c r="D281" s="92">
        <v>0</v>
      </c>
      <c r="E281" s="92">
        <v>0</v>
      </c>
      <c r="F281" s="92">
        <f t="shared" si="23"/>
        <v>241224</v>
      </c>
      <c r="G281" s="92">
        <v>0</v>
      </c>
      <c r="H281" s="96">
        <f>+F281</f>
        <v>241224</v>
      </c>
      <c r="I281" s="64">
        <f t="shared" si="22"/>
        <v>0</v>
      </c>
      <c r="J281" s="64"/>
    </row>
    <row r="282" spans="1:13" s="60" customFormat="1" ht="12.75">
      <c r="A282" s="61">
        <v>165000</v>
      </c>
      <c r="B282" s="62" t="s">
        <v>356</v>
      </c>
      <c r="C282" s="63">
        <v>655774</v>
      </c>
      <c r="D282" s="56">
        <f>SUM(D283)</f>
        <v>0</v>
      </c>
      <c r="E282" s="56">
        <f>SUM(E283)</f>
        <v>0</v>
      </c>
      <c r="F282" s="56">
        <f t="shared" si="23"/>
        <v>655774</v>
      </c>
      <c r="G282" s="56">
        <f>SUM(G283:G283)</f>
        <v>0</v>
      </c>
      <c r="H282" s="57">
        <f>SUM(H283:H283)</f>
        <v>655774</v>
      </c>
      <c r="I282" s="64">
        <f t="shared" si="22"/>
        <v>0</v>
      </c>
      <c r="J282" s="64"/>
      <c r="M282" s="90"/>
    </row>
    <row r="283" spans="1:10" ht="12.75">
      <c r="A283" s="93">
        <v>165009</v>
      </c>
      <c r="B283" s="94" t="s">
        <v>357</v>
      </c>
      <c r="C283" s="95">
        <v>655774</v>
      </c>
      <c r="D283" s="92">
        <v>0</v>
      </c>
      <c r="E283" s="92">
        <v>0</v>
      </c>
      <c r="F283" s="92">
        <f t="shared" si="23"/>
        <v>655774</v>
      </c>
      <c r="G283" s="92">
        <v>0</v>
      </c>
      <c r="H283" s="96">
        <f>+F283</f>
        <v>655774</v>
      </c>
      <c r="I283" s="64">
        <f t="shared" si="22"/>
        <v>0</v>
      </c>
      <c r="J283" s="64"/>
    </row>
    <row r="284" spans="1:13" s="60" customFormat="1" ht="12.75">
      <c r="A284" s="61">
        <v>165500</v>
      </c>
      <c r="B284" s="62" t="s">
        <v>358</v>
      </c>
      <c r="C284" s="63">
        <v>1383523</v>
      </c>
      <c r="D284" s="56">
        <f>SUM(D285:D288)</f>
        <v>47172</v>
      </c>
      <c r="E284" s="56">
        <f>SUM(E285:E288)</f>
        <v>21977</v>
      </c>
      <c r="F284" s="56">
        <f t="shared" si="23"/>
        <v>1408718</v>
      </c>
      <c r="G284" s="56">
        <f>SUM(G285:G288)</f>
        <v>0</v>
      </c>
      <c r="H284" s="57">
        <f>SUM(H285:H288)</f>
        <v>1408718</v>
      </c>
      <c r="I284" s="64">
        <f t="shared" si="22"/>
        <v>0</v>
      </c>
      <c r="J284" s="64"/>
      <c r="M284" s="90"/>
    </row>
    <row r="285" spans="1:10" ht="12.75">
      <c r="A285" s="93">
        <v>165501</v>
      </c>
      <c r="B285" s="94" t="s">
        <v>359</v>
      </c>
      <c r="C285" s="95">
        <v>1021719</v>
      </c>
      <c r="D285" s="92">
        <v>40220</v>
      </c>
      <c r="E285" s="92">
        <v>4196</v>
      </c>
      <c r="F285" s="92">
        <f t="shared" si="23"/>
        <v>1057743</v>
      </c>
      <c r="G285" s="92">
        <v>0</v>
      </c>
      <c r="H285" s="96">
        <f>+F285</f>
        <v>1057743</v>
      </c>
      <c r="I285" s="64">
        <f t="shared" si="22"/>
        <v>0</v>
      </c>
      <c r="J285" s="64"/>
    </row>
    <row r="286" spans="1:10" ht="12.75">
      <c r="A286" s="93">
        <v>165505</v>
      </c>
      <c r="B286" s="94" t="s">
        <v>360</v>
      </c>
      <c r="C286" s="95">
        <v>21048</v>
      </c>
      <c r="D286" s="92">
        <v>0</v>
      </c>
      <c r="E286" s="92">
        <v>0</v>
      </c>
      <c r="F286" s="92">
        <f t="shared" si="23"/>
        <v>21048</v>
      </c>
      <c r="G286" s="92">
        <v>0</v>
      </c>
      <c r="H286" s="96">
        <f>+F286</f>
        <v>21048</v>
      </c>
      <c r="I286" s="64">
        <f t="shared" si="22"/>
        <v>0</v>
      </c>
      <c r="J286" s="64"/>
    </row>
    <row r="287" spans="1:10" ht="12.75">
      <c r="A287" s="93">
        <v>165506</v>
      </c>
      <c r="B287" s="94" t="s">
        <v>361</v>
      </c>
      <c r="C287" s="95">
        <v>312522</v>
      </c>
      <c r="D287" s="92">
        <v>5800</v>
      </c>
      <c r="E287" s="92">
        <v>17781</v>
      </c>
      <c r="F287" s="92">
        <f t="shared" si="23"/>
        <v>300541</v>
      </c>
      <c r="G287" s="92">
        <v>0</v>
      </c>
      <c r="H287" s="96">
        <f>+F287</f>
        <v>300541</v>
      </c>
      <c r="I287" s="64">
        <f t="shared" si="22"/>
        <v>0</v>
      </c>
      <c r="J287" s="64"/>
    </row>
    <row r="288" spans="1:10" ht="12.75">
      <c r="A288" s="93">
        <v>165511</v>
      </c>
      <c r="B288" s="94" t="s">
        <v>362</v>
      </c>
      <c r="C288" s="95">
        <v>28234</v>
      </c>
      <c r="D288" s="92">
        <v>1152</v>
      </c>
      <c r="E288" s="92">
        <v>0</v>
      </c>
      <c r="F288" s="92">
        <f t="shared" si="23"/>
        <v>29386</v>
      </c>
      <c r="G288" s="92">
        <v>0</v>
      </c>
      <c r="H288" s="96">
        <f>+F288</f>
        <v>29386</v>
      </c>
      <c r="I288" s="64">
        <f t="shared" si="22"/>
        <v>0</v>
      </c>
      <c r="J288" s="64"/>
    </row>
    <row r="289" spans="1:13" s="60" customFormat="1" ht="13.5" customHeight="1">
      <c r="A289" s="61">
        <v>166000</v>
      </c>
      <c r="B289" s="62" t="s">
        <v>363</v>
      </c>
      <c r="C289" s="63">
        <v>5062903</v>
      </c>
      <c r="D289" s="56">
        <f>SUM(D290)</f>
        <v>114699</v>
      </c>
      <c r="E289" s="56">
        <f>SUM(E290)</f>
        <v>60917</v>
      </c>
      <c r="F289" s="56">
        <f t="shared" si="23"/>
        <v>5116685</v>
      </c>
      <c r="G289" s="56">
        <f>SUM(G290:G290)</f>
        <v>0</v>
      </c>
      <c r="H289" s="57">
        <f>SUM(H290:H290)</f>
        <v>5116685</v>
      </c>
      <c r="I289" s="64">
        <f t="shared" si="22"/>
        <v>0</v>
      </c>
      <c r="J289" s="64"/>
      <c r="M289" s="90"/>
    </row>
    <row r="290" spans="1:10" ht="12.75">
      <c r="A290" s="93">
        <v>166002</v>
      </c>
      <c r="B290" s="94" t="s">
        <v>364</v>
      </c>
      <c r="C290" s="95">
        <v>5062903</v>
      </c>
      <c r="D290" s="92">
        <v>114699</v>
      </c>
      <c r="E290" s="92">
        <v>60917</v>
      </c>
      <c r="F290" s="92">
        <f t="shared" si="23"/>
        <v>5116685</v>
      </c>
      <c r="G290" s="92">
        <v>0</v>
      </c>
      <c r="H290" s="96">
        <f>+F290</f>
        <v>5116685</v>
      </c>
      <c r="I290" s="64">
        <f t="shared" si="22"/>
        <v>0</v>
      </c>
      <c r="J290" s="64"/>
    </row>
    <row r="291" spans="1:13" s="60" customFormat="1" ht="12.75">
      <c r="A291" s="61">
        <v>166500</v>
      </c>
      <c r="B291" s="62" t="s">
        <v>365</v>
      </c>
      <c r="C291" s="63">
        <v>1509680</v>
      </c>
      <c r="D291" s="56">
        <f>SUM(D292:D293)</f>
        <v>56850</v>
      </c>
      <c r="E291" s="56">
        <f>SUM(E292:E293)</f>
        <v>31749</v>
      </c>
      <c r="F291" s="56">
        <f t="shared" si="23"/>
        <v>1534781</v>
      </c>
      <c r="G291" s="56">
        <f>SUM(G292:G293)</f>
        <v>0</v>
      </c>
      <c r="H291" s="57">
        <f>SUM(H292:H293)</f>
        <v>1534781</v>
      </c>
      <c r="I291" s="64">
        <f t="shared" si="22"/>
        <v>0</v>
      </c>
      <c r="J291" s="64"/>
      <c r="M291" s="90"/>
    </row>
    <row r="292" spans="1:10" ht="12.75">
      <c r="A292" s="93">
        <v>166501</v>
      </c>
      <c r="B292" s="94" t="s">
        <v>366</v>
      </c>
      <c r="C292" s="95">
        <v>1403229</v>
      </c>
      <c r="D292" s="92">
        <v>56850</v>
      </c>
      <c r="E292" s="92">
        <v>31506</v>
      </c>
      <c r="F292" s="92">
        <f t="shared" si="23"/>
        <v>1428573</v>
      </c>
      <c r="G292" s="92">
        <v>0</v>
      </c>
      <c r="H292" s="96">
        <f>+F292</f>
        <v>1428573</v>
      </c>
      <c r="I292" s="64">
        <f t="shared" si="22"/>
        <v>0</v>
      </c>
      <c r="J292" s="64"/>
    </row>
    <row r="293" spans="1:10" ht="12.75">
      <c r="A293" s="93">
        <v>166502</v>
      </c>
      <c r="B293" s="94" t="s">
        <v>367</v>
      </c>
      <c r="C293" s="95">
        <v>106451</v>
      </c>
      <c r="D293" s="92">
        <v>0</v>
      </c>
      <c r="E293" s="92">
        <v>243</v>
      </c>
      <c r="F293" s="92">
        <f t="shared" si="23"/>
        <v>106208</v>
      </c>
      <c r="G293" s="92">
        <v>0</v>
      </c>
      <c r="H293" s="96">
        <f>+F293</f>
        <v>106208</v>
      </c>
      <c r="I293" s="64">
        <f t="shared" si="22"/>
        <v>0</v>
      </c>
      <c r="J293" s="64"/>
    </row>
    <row r="294" spans="1:13" s="60" customFormat="1" ht="12.75">
      <c r="A294" s="61">
        <v>167000</v>
      </c>
      <c r="B294" s="62" t="s">
        <v>368</v>
      </c>
      <c r="C294" s="63">
        <v>4874160</v>
      </c>
      <c r="D294" s="56">
        <f>SUM(D295:D296)</f>
        <v>168696</v>
      </c>
      <c r="E294" s="56">
        <f>SUM(E295:E296)</f>
        <v>192635</v>
      </c>
      <c r="F294" s="56">
        <f t="shared" si="23"/>
        <v>4850221</v>
      </c>
      <c r="G294" s="56">
        <f>SUM(G295:G296)</f>
        <v>0</v>
      </c>
      <c r="H294" s="57">
        <f>SUM(H295:H296)</f>
        <v>4850221</v>
      </c>
      <c r="I294" s="64">
        <f t="shared" si="22"/>
        <v>0</v>
      </c>
      <c r="J294" s="64"/>
      <c r="M294" s="90"/>
    </row>
    <row r="295" spans="1:10" ht="12.75">
      <c r="A295" s="93">
        <v>167001</v>
      </c>
      <c r="B295" s="94" t="s">
        <v>369</v>
      </c>
      <c r="C295" s="95">
        <v>1274241</v>
      </c>
      <c r="D295" s="92">
        <v>27078</v>
      </c>
      <c r="E295" s="92">
        <v>15936</v>
      </c>
      <c r="F295" s="92">
        <f t="shared" si="23"/>
        <v>1285383</v>
      </c>
      <c r="G295" s="92">
        <v>0</v>
      </c>
      <c r="H295" s="96">
        <f>+F295</f>
        <v>1285383</v>
      </c>
      <c r="I295" s="64">
        <f t="shared" si="22"/>
        <v>0</v>
      </c>
      <c r="J295" s="64"/>
    </row>
    <row r="296" spans="1:10" ht="12.75">
      <c r="A296" s="93">
        <v>167002</v>
      </c>
      <c r="B296" s="94" t="s">
        <v>370</v>
      </c>
      <c r="C296" s="95">
        <v>3599919</v>
      </c>
      <c r="D296" s="92">
        <v>141618</v>
      </c>
      <c r="E296" s="92">
        <v>176699</v>
      </c>
      <c r="F296" s="92">
        <f t="shared" si="23"/>
        <v>3564838</v>
      </c>
      <c r="G296" s="92">
        <v>0</v>
      </c>
      <c r="H296" s="96">
        <f>+F296</f>
        <v>3564838</v>
      </c>
      <c r="I296" s="64">
        <f t="shared" si="22"/>
        <v>0</v>
      </c>
      <c r="J296" s="64"/>
    </row>
    <row r="297" spans="1:13" s="60" customFormat="1" ht="12.75">
      <c r="A297" s="61">
        <v>167500</v>
      </c>
      <c r="B297" s="62" t="s">
        <v>371</v>
      </c>
      <c r="C297" s="63">
        <v>740013</v>
      </c>
      <c r="D297" s="56">
        <f>SUM(D298:D298)</f>
        <v>0</v>
      </c>
      <c r="E297" s="56">
        <f>SUM(E298:E298)</f>
        <v>0</v>
      </c>
      <c r="F297" s="56">
        <f t="shared" si="23"/>
        <v>740013</v>
      </c>
      <c r="G297" s="56">
        <f>SUM(G298:G298)</f>
        <v>0</v>
      </c>
      <c r="H297" s="57">
        <f>SUM(H298:H298)</f>
        <v>740013</v>
      </c>
      <c r="I297" s="64">
        <f t="shared" si="22"/>
        <v>0</v>
      </c>
      <c r="J297" s="64"/>
      <c r="M297" s="90"/>
    </row>
    <row r="298" spans="1:10" ht="12.75">
      <c r="A298" s="93">
        <v>167502</v>
      </c>
      <c r="B298" s="94" t="s">
        <v>372</v>
      </c>
      <c r="C298" s="95">
        <v>740013</v>
      </c>
      <c r="D298" s="92">
        <v>0</v>
      </c>
      <c r="E298" s="92">
        <v>0</v>
      </c>
      <c r="F298" s="92">
        <f t="shared" si="23"/>
        <v>740013</v>
      </c>
      <c r="G298" s="92">
        <v>0</v>
      </c>
      <c r="H298" s="96">
        <f>+F298</f>
        <v>740013</v>
      </c>
      <c r="I298" s="64">
        <f t="shared" si="22"/>
        <v>0</v>
      </c>
      <c r="J298" s="64"/>
    </row>
    <row r="299" spans="1:13" s="60" customFormat="1" ht="12.75">
      <c r="A299" s="61">
        <v>168000</v>
      </c>
      <c r="B299" s="62" t="s">
        <v>373</v>
      </c>
      <c r="C299" s="63">
        <v>98331</v>
      </c>
      <c r="D299" s="56">
        <f>SUM(D300)</f>
        <v>4773</v>
      </c>
      <c r="E299" s="56">
        <f>SUM(E300)</f>
        <v>2698</v>
      </c>
      <c r="F299" s="56">
        <f t="shared" si="23"/>
        <v>100406</v>
      </c>
      <c r="G299" s="56">
        <f>SUM(G300:G300)</f>
        <v>0</v>
      </c>
      <c r="H299" s="57">
        <f>SUM(H300:H300)</f>
        <v>100406</v>
      </c>
      <c r="I299" s="64">
        <f t="shared" si="22"/>
        <v>0</v>
      </c>
      <c r="J299" s="64"/>
      <c r="M299" s="90"/>
    </row>
    <row r="300" spans="1:10" ht="12.75">
      <c r="A300" s="93">
        <v>168002</v>
      </c>
      <c r="B300" s="94" t="s">
        <v>374</v>
      </c>
      <c r="C300" s="95">
        <v>98331</v>
      </c>
      <c r="D300" s="92">
        <v>4773</v>
      </c>
      <c r="E300" s="92">
        <v>2698</v>
      </c>
      <c r="F300" s="92">
        <f t="shared" si="23"/>
        <v>100406</v>
      </c>
      <c r="G300" s="92">
        <v>0</v>
      </c>
      <c r="H300" s="96">
        <f>+F300</f>
        <v>100406</v>
      </c>
      <c r="I300" s="64">
        <f t="shared" si="22"/>
        <v>0</v>
      </c>
      <c r="J300" s="64"/>
    </row>
    <row r="301" spans="1:13" s="60" customFormat="1" ht="12.75">
      <c r="A301" s="61">
        <v>168500</v>
      </c>
      <c r="B301" s="62" t="s">
        <v>375</v>
      </c>
      <c r="C301" s="63">
        <v>-11622327</v>
      </c>
      <c r="D301" s="56">
        <f>SUM(D302:D310)</f>
        <v>147761</v>
      </c>
      <c r="E301" s="56">
        <f>SUM(E302:E310)</f>
        <v>557228</v>
      </c>
      <c r="F301" s="56">
        <f t="shared" si="23"/>
        <v>-12031794</v>
      </c>
      <c r="G301" s="56">
        <f>SUM(G302:G310)</f>
        <v>0</v>
      </c>
      <c r="H301" s="57">
        <f>SUM(H302:H310)</f>
        <v>-12031794</v>
      </c>
      <c r="I301" s="64">
        <f t="shared" si="22"/>
        <v>0</v>
      </c>
      <c r="J301" s="64"/>
      <c r="M301" s="90"/>
    </row>
    <row r="302" spans="1:10" ht="12.75">
      <c r="A302" s="93">
        <v>168501</v>
      </c>
      <c r="B302" s="94" t="s">
        <v>376</v>
      </c>
      <c r="C302" s="95">
        <v>-2714927</v>
      </c>
      <c r="D302" s="92">
        <v>0</v>
      </c>
      <c r="E302" s="92">
        <v>145178</v>
      </c>
      <c r="F302" s="92">
        <f t="shared" si="23"/>
        <v>-2860105</v>
      </c>
      <c r="G302" s="92">
        <v>0</v>
      </c>
      <c r="H302" s="96">
        <f aca="true" t="shared" si="25" ref="H302:H312">+F302</f>
        <v>-2860105</v>
      </c>
      <c r="I302" s="97"/>
      <c r="J302" s="64"/>
    </row>
    <row r="303" spans="1:10" ht="12.75">
      <c r="A303" s="93">
        <v>168502</v>
      </c>
      <c r="B303" s="94" t="s">
        <v>644</v>
      </c>
      <c r="C303" s="95">
        <v>-12061</v>
      </c>
      <c r="D303" s="92">
        <v>0</v>
      </c>
      <c r="E303" s="92">
        <v>0</v>
      </c>
      <c r="F303" s="92">
        <f t="shared" si="23"/>
        <v>-12061</v>
      </c>
      <c r="G303" s="92">
        <v>0</v>
      </c>
      <c r="H303" s="96">
        <f t="shared" si="25"/>
        <v>-12061</v>
      </c>
      <c r="I303" s="97"/>
      <c r="J303" s="64"/>
    </row>
    <row r="304" spans="1:10" ht="12.75">
      <c r="A304" s="93">
        <v>168503</v>
      </c>
      <c r="B304" s="94" t="s">
        <v>645</v>
      </c>
      <c r="C304" s="95">
        <v>-16161</v>
      </c>
      <c r="D304" s="92">
        <v>0</v>
      </c>
      <c r="E304" s="92">
        <v>16190</v>
      </c>
      <c r="F304" s="92">
        <f t="shared" si="23"/>
        <v>-32351</v>
      </c>
      <c r="G304" s="92">
        <v>0</v>
      </c>
      <c r="H304" s="96">
        <f t="shared" si="25"/>
        <v>-32351</v>
      </c>
      <c r="I304" s="97"/>
      <c r="J304" s="64"/>
    </row>
    <row r="305" spans="1:10" ht="12.75">
      <c r="A305" s="93">
        <v>168504</v>
      </c>
      <c r="B305" s="94" t="s">
        <v>345</v>
      </c>
      <c r="C305" s="95">
        <v>-708913</v>
      </c>
      <c r="D305" s="92">
        <v>17138</v>
      </c>
      <c r="E305" s="92">
        <v>45142</v>
      </c>
      <c r="F305" s="92">
        <f t="shared" si="23"/>
        <v>-736917</v>
      </c>
      <c r="G305" s="92">
        <v>0</v>
      </c>
      <c r="H305" s="96">
        <f t="shared" si="25"/>
        <v>-736917</v>
      </c>
      <c r="I305" s="97"/>
      <c r="J305" s="64"/>
    </row>
    <row r="306" spans="1:10" ht="12.75">
      <c r="A306" s="93">
        <v>168505</v>
      </c>
      <c r="B306" s="94" t="s">
        <v>346</v>
      </c>
      <c r="C306" s="95">
        <v>-3021535</v>
      </c>
      <c r="D306" s="92">
        <v>42074</v>
      </c>
      <c r="E306" s="92">
        <v>116865</v>
      </c>
      <c r="F306" s="92">
        <f t="shared" si="23"/>
        <v>-3096326</v>
      </c>
      <c r="G306" s="92">
        <v>0</v>
      </c>
      <c r="H306" s="96">
        <f t="shared" si="25"/>
        <v>-3096326</v>
      </c>
      <c r="I306" s="97"/>
      <c r="J306" s="64"/>
    </row>
    <row r="307" spans="1:10" ht="12.75">
      <c r="A307" s="93">
        <v>168506</v>
      </c>
      <c r="B307" s="94" t="s">
        <v>347</v>
      </c>
      <c r="C307" s="95">
        <v>-1111909</v>
      </c>
      <c r="D307" s="92">
        <v>10511</v>
      </c>
      <c r="E307" s="92">
        <v>66730</v>
      </c>
      <c r="F307" s="92">
        <f t="shared" si="23"/>
        <v>-1168128</v>
      </c>
      <c r="G307" s="92">
        <v>0</v>
      </c>
      <c r="H307" s="96">
        <f t="shared" si="25"/>
        <v>-1168128</v>
      </c>
      <c r="I307" s="97"/>
      <c r="J307" s="64"/>
    </row>
    <row r="308" spans="1:10" ht="12.75">
      <c r="A308" s="93">
        <v>168507</v>
      </c>
      <c r="B308" s="94" t="s">
        <v>381</v>
      </c>
      <c r="C308" s="95">
        <v>-3527526</v>
      </c>
      <c r="D308" s="92">
        <v>76075</v>
      </c>
      <c r="E308" s="92">
        <v>149475</v>
      </c>
      <c r="F308" s="92">
        <f t="shared" si="23"/>
        <v>-3600926</v>
      </c>
      <c r="G308" s="92">
        <v>0</v>
      </c>
      <c r="H308" s="96">
        <f t="shared" si="25"/>
        <v>-3600926</v>
      </c>
      <c r="I308" s="97"/>
      <c r="J308" s="64"/>
    </row>
    <row r="309" spans="1:10" ht="12.75">
      <c r="A309" s="93">
        <v>168508</v>
      </c>
      <c r="B309" s="94" t="s">
        <v>349</v>
      </c>
      <c r="C309" s="95">
        <v>-433846</v>
      </c>
      <c r="D309" s="92">
        <v>0</v>
      </c>
      <c r="E309" s="92">
        <v>14107</v>
      </c>
      <c r="F309" s="92">
        <f t="shared" si="23"/>
        <v>-447953</v>
      </c>
      <c r="G309" s="92">
        <v>0</v>
      </c>
      <c r="H309" s="96">
        <f t="shared" si="25"/>
        <v>-447953</v>
      </c>
      <c r="I309" s="97"/>
      <c r="J309" s="64"/>
    </row>
    <row r="310" spans="1:10" ht="12.75">
      <c r="A310" s="93">
        <v>168509</v>
      </c>
      <c r="B310" s="94" t="s">
        <v>350</v>
      </c>
      <c r="C310" s="95">
        <v>-75449</v>
      </c>
      <c r="D310" s="92">
        <v>1963</v>
      </c>
      <c r="E310" s="92">
        <v>3541</v>
      </c>
      <c r="F310" s="92">
        <f t="shared" si="23"/>
        <v>-77027</v>
      </c>
      <c r="G310" s="92">
        <v>0</v>
      </c>
      <c r="H310" s="96">
        <f t="shared" si="25"/>
        <v>-77027</v>
      </c>
      <c r="I310" s="97"/>
      <c r="J310" s="64"/>
    </row>
    <row r="311" spans="1:10" s="60" customFormat="1" ht="12.75">
      <c r="A311" s="61">
        <v>169500</v>
      </c>
      <c r="B311" s="62" t="s">
        <v>567</v>
      </c>
      <c r="C311" s="63">
        <v>-226994</v>
      </c>
      <c r="D311" s="56">
        <f>SUM(D312:D312)</f>
        <v>0</v>
      </c>
      <c r="E311" s="56">
        <f>SUM(E312:E312)</f>
        <v>0</v>
      </c>
      <c r="F311" s="56">
        <f>+C311+D311-E311</f>
        <v>-226994</v>
      </c>
      <c r="G311" s="56">
        <f>SUM(G312)</f>
        <v>0</v>
      </c>
      <c r="H311" s="57">
        <f>SUM(H312)</f>
        <v>-226994</v>
      </c>
      <c r="J311" s="64"/>
    </row>
    <row r="312" spans="1:10" ht="12.75">
      <c r="A312" s="93">
        <v>169506</v>
      </c>
      <c r="B312" s="94" t="s">
        <v>396</v>
      </c>
      <c r="C312" s="95">
        <v>-226994</v>
      </c>
      <c r="D312" s="92">
        <v>0</v>
      </c>
      <c r="E312" s="92">
        <v>0</v>
      </c>
      <c r="F312" s="92">
        <f>+C312+D312-E312</f>
        <v>-226994</v>
      </c>
      <c r="G312" s="92">
        <v>0</v>
      </c>
      <c r="H312" s="96">
        <f t="shared" si="25"/>
        <v>-226994</v>
      </c>
      <c r="J312" s="64"/>
    </row>
    <row r="313" spans="1:13" s="60" customFormat="1" ht="12.75">
      <c r="A313" s="61">
        <v>190000</v>
      </c>
      <c r="B313" s="62" t="s">
        <v>382</v>
      </c>
      <c r="C313" s="63">
        <v>16605084</v>
      </c>
      <c r="D313" s="56">
        <f>SUM(D314+D319+D321+D324+D326+D328+D316)</f>
        <v>373799</v>
      </c>
      <c r="E313" s="56">
        <f>SUM(E314+E319+E321+E324+E326+E328+E316)</f>
        <v>290015</v>
      </c>
      <c r="F313" s="56">
        <f t="shared" si="23"/>
        <v>16688868</v>
      </c>
      <c r="G313" s="56">
        <f>SUM(G314+G319+G321+G324+G326+G328+G316)</f>
        <v>139906</v>
      </c>
      <c r="H313" s="57">
        <f>SUM(H316+H319+H321+H324+H326+H328)</f>
        <v>16548962</v>
      </c>
      <c r="I313" s="64"/>
      <c r="J313" s="64"/>
      <c r="M313" s="90"/>
    </row>
    <row r="314" spans="1:13" s="60" customFormat="1" ht="12.75">
      <c r="A314" s="61">
        <v>190100</v>
      </c>
      <c r="B314" s="62" t="s">
        <v>646</v>
      </c>
      <c r="C314" s="63">
        <v>0</v>
      </c>
      <c r="D314" s="56">
        <f>SUM(D315)</f>
        <v>75829</v>
      </c>
      <c r="E314" s="56">
        <f>SUM(E315)</f>
        <v>75829</v>
      </c>
      <c r="F314" s="56">
        <f t="shared" si="23"/>
        <v>0</v>
      </c>
      <c r="G314" s="56">
        <f>SUM(G315)</f>
        <v>0</v>
      </c>
      <c r="H314" s="57">
        <f>SUM(H315)</f>
        <v>0</v>
      </c>
      <c r="I314" s="64">
        <f>+F314-G314</f>
        <v>0</v>
      </c>
      <c r="J314" s="64"/>
      <c r="M314" s="90"/>
    </row>
    <row r="315" spans="1:10" ht="12.75">
      <c r="A315" s="93">
        <v>190101</v>
      </c>
      <c r="B315" s="94" t="s">
        <v>551</v>
      </c>
      <c r="C315" s="95">
        <v>0</v>
      </c>
      <c r="D315" s="92">
        <v>75829</v>
      </c>
      <c r="E315" s="92">
        <v>75829</v>
      </c>
      <c r="F315" s="92">
        <f t="shared" si="23"/>
        <v>0</v>
      </c>
      <c r="G315" s="92">
        <f>+F315</f>
        <v>0</v>
      </c>
      <c r="H315" s="96">
        <v>0</v>
      </c>
      <c r="J315" s="64"/>
    </row>
    <row r="316" spans="1:13" s="60" customFormat="1" ht="12.75">
      <c r="A316" s="61">
        <v>190500</v>
      </c>
      <c r="B316" s="62" t="s">
        <v>383</v>
      </c>
      <c r="C316" s="63">
        <v>114472</v>
      </c>
      <c r="D316" s="56">
        <f>SUM(+D317+D318)</f>
        <v>13087</v>
      </c>
      <c r="E316" s="56">
        <f>SUM(+E317+E318)</f>
        <v>61742</v>
      </c>
      <c r="F316" s="56">
        <f>SUM(+F317+F318)</f>
        <v>65817</v>
      </c>
      <c r="G316" s="56">
        <f>SUM(+G317+G318)</f>
        <v>65817</v>
      </c>
      <c r="H316" s="57">
        <f>SUM(H317:H317)</f>
        <v>0</v>
      </c>
      <c r="I316" s="64">
        <f>+F316-G316</f>
        <v>0</v>
      </c>
      <c r="J316" s="64"/>
      <c r="M316" s="90"/>
    </row>
    <row r="317" spans="1:10" ht="12.75">
      <c r="A317" s="93">
        <v>190501</v>
      </c>
      <c r="B317" s="94" t="s">
        <v>384</v>
      </c>
      <c r="C317" s="95">
        <v>98496</v>
      </c>
      <c r="D317" s="92">
        <v>13087</v>
      </c>
      <c r="E317" s="92">
        <v>45766</v>
      </c>
      <c r="F317" s="92">
        <f aca="true" t="shared" si="26" ref="F317:F333">+C317+D317-E317</f>
        <v>65817</v>
      </c>
      <c r="G317" s="92">
        <f>+F317</f>
        <v>65817</v>
      </c>
      <c r="H317" s="96">
        <v>0</v>
      </c>
      <c r="J317" s="64"/>
    </row>
    <row r="318" spans="1:10" ht="12.75">
      <c r="A318" s="93">
        <v>190505</v>
      </c>
      <c r="B318" s="94" t="s">
        <v>494</v>
      </c>
      <c r="C318" s="95">
        <v>15976</v>
      </c>
      <c r="D318" s="92">
        <v>0</v>
      </c>
      <c r="E318" s="92">
        <v>15976</v>
      </c>
      <c r="F318" s="92">
        <f t="shared" si="26"/>
        <v>0</v>
      </c>
      <c r="G318" s="92">
        <f>+F318</f>
        <v>0</v>
      </c>
      <c r="H318" s="96">
        <v>0</v>
      </c>
      <c r="J318" s="64"/>
    </row>
    <row r="319" spans="1:13" s="60" customFormat="1" ht="12.75">
      <c r="A319" s="61">
        <v>191000</v>
      </c>
      <c r="B319" s="62" t="s">
        <v>385</v>
      </c>
      <c r="C319" s="63">
        <v>62091</v>
      </c>
      <c r="D319" s="56">
        <f>SUM(D320)</f>
        <v>133663</v>
      </c>
      <c r="E319" s="56">
        <f>SUM(E320)</f>
        <v>121665</v>
      </c>
      <c r="F319" s="56">
        <f t="shared" si="26"/>
        <v>74089</v>
      </c>
      <c r="G319" s="56">
        <f>SUM(G320)</f>
        <v>74089</v>
      </c>
      <c r="H319" s="57">
        <f>SUM(H320)</f>
        <v>0</v>
      </c>
      <c r="I319" s="64">
        <f>+F319-G319</f>
        <v>0</v>
      </c>
      <c r="J319" s="64"/>
      <c r="M319" s="90"/>
    </row>
    <row r="320" spans="1:10" ht="12.75">
      <c r="A320" s="93">
        <v>191001</v>
      </c>
      <c r="B320" s="94" t="s">
        <v>386</v>
      </c>
      <c r="C320" s="95">
        <v>62091</v>
      </c>
      <c r="D320" s="92">
        <v>133663</v>
      </c>
      <c r="E320" s="92">
        <v>121665</v>
      </c>
      <c r="F320" s="92">
        <f t="shared" si="26"/>
        <v>74089</v>
      </c>
      <c r="G320" s="92">
        <f>+F320</f>
        <v>74089</v>
      </c>
      <c r="H320" s="96">
        <v>0</v>
      </c>
      <c r="J320" s="64"/>
    </row>
    <row r="321" spans="1:13" s="60" customFormat="1" ht="12.75">
      <c r="A321" s="61">
        <v>196000</v>
      </c>
      <c r="B321" s="62" t="s">
        <v>387</v>
      </c>
      <c r="C321" s="63">
        <v>214532</v>
      </c>
      <c r="D321" s="56">
        <f>SUM(D322:D323)</f>
        <v>2691</v>
      </c>
      <c r="E321" s="56">
        <f>SUM(E322:E323)</f>
        <v>1710</v>
      </c>
      <c r="F321" s="56">
        <f t="shared" si="26"/>
        <v>215513</v>
      </c>
      <c r="G321" s="56">
        <f>SUM(G322:G323)</f>
        <v>0</v>
      </c>
      <c r="H321" s="57">
        <f>SUM(H322:H323)</f>
        <v>215513</v>
      </c>
      <c r="I321" s="64">
        <f>+F321-H321</f>
        <v>0</v>
      </c>
      <c r="J321" s="64"/>
      <c r="K321" s="90"/>
      <c r="M321" s="90"/>
    </row>
    <row r="322" spans="1:10" ht="12.75">
      <c r="A322" s="93">
        <v>196001</v>
      </c>
      <c r="B322" s="94" t="s">
        <v>388</v>
      </c>
      <c r="C322" s="95">
        <v>3000</v>
      </c>
      <c r="D322" s="92">
        <v>0</v>
      </c>
      <c r="E322" s="92">
        <v>0</v>
      </c>
      <c r="F322" s="92">
        <f t="shared" si="26"/>
        <v>3000</v>
      </c>
      <c r="G322" s="92">
        <v>0</v>
      </c>
      <c r="H322" s="96">
        <f>+F322</f>
        <v>3000</v>
      </c>
      <c r="J322" s="64"/>
    </row>
    <row r="323" spans="1:10" ht="12.75">
      <c r="A323" s="93">
        <v>196007</v>
      </c>
      <c r="B323" s="94" t="s">
        <v>389</v>
      </c>
      <c r="C323" s="95">
        <v>211532</v>
      </c>
      <c r="D323" s="92">
        <v>2691</v>
      </c>
      <c r="E323" s="92">
        <v>1710</v>
      </c>
      <c r="F323" s="92">
        <f t="shared" si="26"/>
        <v>212513</v>
      </c>
      <c r="G323" s="92">
        <v>0</v>
      </c>
      <c r="H323" s="96">
        <f>+F323</f>
        <v>212513</v>
      </c>
      <c r="J323" s="64"/>
    </row>
    <row r="324" spans="1:13" s="60" customFormat="1" ht="12.75">
      <c r="A324" s="61">
        <v>197000</v>
      </c>
      <c r="B324" s="62" t="s">
        <v>390</v>
      </c>
      <c r="C324" s="63">
        <v>451276</v>
      </c>
      <c r="D324" s="56">
        <f>SUM(D325)</f>
        <v>1200</v>
      </c>
      <c r="E324" s="56">
        <f>SUM(E325)</f>
        <v>18949</v>
      </c>
      <c r="F324" s="56">
        <f t="shared" si="26"/>
        <v>433527</v>
      </c>
      <c r="G324" s="56">
        <f>SUM(G325)</f>
        <v>0</v>
      </c>
      <c r="H324" s="57">
        <f>SUM(H325)</f>
        <v>433527</v>
      </c>
      <c r="I324" s="64">
        <f>+F324-H324</f>
        <v>0</v>
      </c>
      <c r="J324" s="64"/>
      <c r="K324" s="90"/>
      <c r="M324" s="90"/>
    </row>
    <row r="325" spans="1:10" ht="12.75">
      <c r="A325" s="93">
        <v>197008</v>
      </c>
      <c r="B325" s="94" t="s">
        <v>391</v>
      </c>
      <c r="C325" s="95">
        <v>451276</v>
      </c>
      <c r="D325" s="92">
        <v>1200</v>
      </c>
      <c r="E325" s="92">
        <v>18949</v>
      </c>
      <c r="F325" s="92">
        <f t="shared" si="26"/>
        <v>433527</v>
      </c>
      <c r="G325" s="92">
        <v>0</v>
      </c>
      <c r="H325" s="96">
        <f>+F325</f>
        <v>433527</v>
      </c>
      <c r="J325" s="64"/>
    </row>
    <row r="326" spans="1:13" s="60" customFormat="1" ht="12.75">
      <c r="A326" s="61">
        <v>197500</v>
      </c>
      <c r="B326" s="62" t="s">
        <v>392</v>
      </c>
      <c r="C326" s="63">
        <v>-445448</v>
      </c>
      <c r="D326" s="56">
        <f>SUM(D327)</f>
        <v>139004</v>
      </c>
      <c r="E326" s="56">
        <f>SUM(E327)</f>
        <v>10120</v>
      </c>
      <c r="F326" s="56">
        <f t="shared" si="26"/>
        <v>-316564</v>
      </c>
      <c r="G326" s="56">
        <f>SUM(G327)</f>
        <v>0</v>
      </c>
      <c r="H326" s="57">
        <f>SUM(H327)</f>
        <v>-316564</v>
      </c>
      <c r="J326" s="64"/>
      <c r="K326" s="90"/>
      <c r="M326" s="90"/>
    </row>
    <row r="327" spans="1:10" ht="12.75">
      <c r="A327" s="93">
        <v>197508</v>
      </c>
      <c r="B327" s="94" t="s">
        <v>391</v>
      </c>
      <c r="C327" s="95">
        <v>-445448</v>
      </c>
      <c r="D327" s="92">
        <v>139004</v>
      </c>
      <c r="E327" s="92">
        <v>10120</v>
      </c>
      <c r="F327" s="92">
        <f t="shared" si="26"/>
        <v>-316564</v>
      </c>
      <c r="G327" s="92">
        <v>0</v>
      </c>
      <c r="H327" s="96">
        <f>+F327</f>
        <v>-316564</v>
      </c>
      <c r="J327" s="64"/>
    </row>
    <row r="328" spans="1:13" s="60" customFormat="1" ht="12.75">
      <c r="A328" s="61">
        <v>199900</v>
      </c>
      <c r="B328" s="62" t="s">
        <v>393</v>
      </c>
      <c r="C328" s="63">
        <v>16208161</v>
      </c>
      <c r="D328" s="56">
        <f>SUM(D329:D333)</f>
        <v>8325</v>
      </c>
      <c r="E328" s="56">
        <f>SUM(E329:E333)</f>
        <v>0</v>
      </c>
      <c r="F328" s="56">
        <f t="shared" si="26"/>
        <v>16216486</v>
      </c>
      <c r="G328" s="56">
        <f>SUM(G329:G333)</f>
        <v>0</v>
      </c>
      <c r="H328" s="57">
        <f>SUM(H329:H333)</f>
        <v>16216486</v>
      </c>
      <c r="J328" s="64"/>
      <c r="K328" s="90"/>
      <c r="M328" s="90"/>
    </row>
    <row r="329" spans="1:10" ht="12.75">
      <c r="A329" s="93">
        <v>199934</v>
      </c>
      <c r="B329" s="94" t="s">
        <v>394</v>
      </c>
      <c r="C329" s="95">
        <v>17435</v>
      </c>
      <c r="D329" s="92">
        <v>0</v>
      </c>
      <c r="E329" s="92">
        <v>0</v>
      </c>
      <c r="F329" s="92">
        <f t="shared" si="26"/>
        <v>17435</v>
      </c>
      <c r="G329" s="92">
        <v>0</v>
      </c>
      <c r="H329" s="96">
        <f>+F329</f>
        <v>17435</v>
      </c>
      <c r="J329" s="64"/>
    </row>
    <row r="330" spans="1:10" ht="12.75">
      <c r="A330" s="93">
        <v>199936</v>
      </c>
      <c r="B330" s="94" t="s">
        <v>566</v>
      </c>
      <c r="C330" s="95">
        <v>12230</v>
      </c>
      <c r="D330" s="92">
        <v>8325</v>
      </c>
      <c r="E330" s="92">
        <v>0</v>
      </c>
      <c r="F330" s="92">
        <f>+C330+D330-E330</f>
        <v>20555</v>
      </c>
      <c r="G330" s="92">
        <v>0</v>
      </c>
      <c r="H330" s="96">
        <f>+F330</f>
        <v>20555</v>
      </c>
      <c r="J330" s="64"/>
    </row>
    <row r="331" spans="1:10" ht="12.75">
      <c r="A331" s="93">
        <v>199952</v>
      </c>
      <c r="B331" s="94" t="s">
        <v>395</v>
      </c>
      <c r="C331" s="95">
        <v>7186590</v>
      </c>
      <c r="D331" s="92">
        <v>0</v>
      </c>
      <c r="E331" s="92">
        <v>0</v>
      </c>
      <c r="F331" s="92">
        <f t="shared" si="26"/>
        <v>7186590</v>
      </c>
      <c r="G331" s="92">
        <v>0</v>
      </c>
      <c r="H331" s="96">
        <f>+F331</f>
        <v>7186590</v>
      </c>
      <c r="J331" s="64"/>
    </row>
    <row r="332" spans="1:10" ht="12.75">
      <c r="A332" s="93">
        <v>199962</v>
      </c>
      <c r="B332" s="94" t="s">
        <v>376</v>
      </c>
      <c r="C332" s="95">
        <v>8981170</v>
      </c>
      <c r="D332" s="92">
        <v>0</v>
      </c>
      <c r="E332" s="92">
        <v>0</v>
      </c>
      <c r="F332" s="92">
        <f t="shared" si="26"/>
        <v>8981170</v>
      </c>
      <c r="G332" s="92">
        <v>0</v>
      </c>
      <c r="H332" s="96">
        <f>+F332</f>
        <v>8981170</v>
      </c>
      <c r="J332" s="64"/>
    </row>
    <row r="333" spans="1:10" ht="12.75">
      <c r="A333" s="93">
        <v>199964</v>
      </c>
      <c r="B333" s="94" t="s">
        <v>396</v>
      </c>
      <c r="C333" s="95">
        <v>10736</v>
      </c>
      <c r="D333" s="92">
        <v>0</v>
      </c>
      <c r="E333" s="92">
        <v>0</v>
      </c>
      <c r="F333" s="92">
        <f t="shared" si="26"/>
        <v>10736</v>
      </c>
      <c r="G333" s="92">
        <v>0</v>
      </c>
      <c r="H333" s="96">
        <f>+F333</f>
        <v>10736</v>
      </c>
      <c r="J333" s="64"/>
    </row>
    <row r="334" spans="1:13" s="60" customFormat="1" ht="12.75" customHeight="1">
      <c r="A334" s="61">
        <v>200000</v>
      </c>
      <c r="B334" s="62" t="s">
        <v>397</v>
      </c>
      <c r="C334" s="63">
        <v>2744614</v>
      </c>
      <c r="D334" s="56">
        <f>SUM(D335+D364+D371+D387)</f>
        <v>14439079</v>
      </c>
      <c r="E334" s="56">
        <f>SUM(E335+E364+E371+E387)</f>
        <v>14228638</v>
      </c>
      <c r="F334" s="56">
        <f>+C334-D334+E334</f>
        <v>2534173</v>
      </c>
      <c r="G334" s="56">
        <f>SUM(G335+G364+G371+G387)</f>
        <v>1304671</v>
      </c>
      <c r="H334" s="57">
        <f>SUM(H335+H364+H371+H387)</f>
        <v>1229502</v>
      </c>
      <c r="I334" s="64"/>
      <c r="J334" s="64"/>
      <c r="K334" s="97"/>
      <c r="M334" s="90"/>
    </row>
    <row r="335" spans="1:10" ht="12.75">
      <c r="A335" s="61">
        <v>240000</v>
      </c>
      <c r="B335" s="62" t="s">
        <v>398</v>
      </c>
      <c r="C335" s="63">
        <v>1181327</v>
      </c>
      <c r="D335" s="56">
        <f>SUM(D336+D338+D350+D359+D362)</f>
        <v>8245587</v>
      </c>
      <c r="E335" s="56">
        <f>SUM(E336+E338+E350+E359+E362)</f>
        <v>7746683</v>
      </c>
      <c r="F335" s="56">
        <f>SUM(F336+F338+F350+F359+F362)</f>
        <v>682423</v>
      </c>
      <c r="G335" s="56">
        <f>SUM(G336+G338+G350+G359+G362)</f>
        <v>682423</v>
      </c>
      <c r="H335" s="57">
        <f>SUM(H336+H338+H350+H359+H362)</f>
        <v>0</v>
      </c>
      <c r="I335" s="64"/>
      <c r="J335" s="64"/>
    </row>
    <row r="336" spans="1:10" ht="12.75">
      <c r="A336" s="61">
        <v>240100</v>
      </c>
      <c r="B336" s="62" t="s">
        <v>399</v>
      </c>
      <c r="C336" s="63">
        <v>453877</v>
      </c>
      <c r="D336" s="56">
        <f>SUM(D337)</f>
        <v>5358588</v>
      </c>
      <c r="E336" s="56">
        <f>SUM(E337)</f>
        <v>4904711</v>
      </c>
      <c r="F336" s="56">
        <f aca="true" t="shared" si="27" ref="F336:F358">+C336-D336+E336</f>
        <v>0</v>
      </c>
      <c r="G336" s="56">
        <f>+F336</f>
        <v>0</v>
      </c>
      <c r="H336" s="57">
        <f>SUM(H337)</f>
        <v>0</v>
      </c>
      <c r="I336" s="60"/>
      <c r="J336" s="64"/>
    </row>
    <row r="337" spans="1:10" ht="12.75">
      <c r="A337" s="93">
        <v>240101</v>
      </c>
      <c r="B337" s="94" t="s">
        <v>400</v>
      </c>
      <c r="C337" s="95">
        <v>453877</v>
      </c>
      <c r="D337" s="92">
        <v>5358588</v>
      </c>
      <c r="E337" s="92">
        <v>4904711</v>
      </c>
      <c r="F337" s="92">
        <f t="shared" si="27"/>
        <v>0</v>
      </c>
      <c r="G337" s="92">
        <f>+F337</f>
        <v>0</v>
      </c>
      <c r="H337" s="96">
        <v>0</v>
      </c>
      <c r="J337" s="64"/>
    </row>
    <row r="338" spans="1:10" ht="12.75">
      <c r="A338" s="61">
        <v>242500</v>
      </c>
      <c r="B338" s="62" t="s">
        <v>401</v>
      </c>
      <c r="C338" s="63">
        <v>405736</v>
      </c>
      <c r="D338" s="56">
        <f>SUM(D339:D349)</f>
        <v>2435369</v>
      </c>
      <c r="E338" s="56">
        <f>SUM(E339:E349)</f>
        <v>2423355</v>
      </c>
      <c r="F338" s="56">
        <f t="shared" si="27"/>
        <v>393722</v>
      </c>
      <c r="G338" s="56">
        <f>SUM(G339:G349)</f>
        <v>393722</v>
      </c>
      <c r="H338" s="57">
        <f>SUM(H339:H349)</f>
        <v>0</v>
      </c>
      <c r="I338" s="60"/>
      <c r="J338" s="64"/>
    </row>
    <row r="339" spans="1:10" ht="12.75">
      <c r="A339" s="93">
        <v>242510</v>
      </c>
      <c r="B339" s="94" t="s">
        <v>384</v>
      </c>
      <c r="C339" s="95">
        <v>0</v>
      </c>
      <c r="D339" s="92">
        <v>1341</v>
      </c>
      <c r="E339" s="92">
        <v>1410</v>
      </c>
      <c r="F339" s="92">
        <f t="shared" si="27"/>
        <v>69</v>
      </c>
      <c r="G339" s="92">
        <f aca="true" t="shared" si="28" ref="G339:G349">+F339</f>
        <v>69</v>
      </c>
      <c r="H339" s="96">
        <v>0</v>
      </c>
      <c r="J339" s="64"/>
    </row>
    <row r="340" spans="1:10" ht="12.75">
      <c r="A340" s="93">
        <v>242518</v>
      </c>
      <c r="B340" s="94" t="s">
        <v>402</v>
      </c>
      <c r="C340" s="95">
        <v>168198</v>
      </c>
      <c r="D340" s="92">
        <v>495714</v>
      </c>
      <c r="E340" s="92">
        <v>463776</v>
      </c>
      <c r="F340" s="92">
        <f t="shared" si="27"/>
        <v>136260</v>
      </c>
      <c r="G340" s="92">
        <f t="shared" si="28"/>
        <v>136260</v>
      </c>
      <c r="H340" s="96">
        <v>0</v>
      </c>
      <c r="J340" s="64"/>
    </row>
    <row r="341" spans="1:10" ht="12.75">
      <c r="A341" s="93">
        <v>242519</v>
      </c>
      <c r="B341" s="94" t="s">
        <v>403</v>
      </c>
      <c r="C341" s="95">
        <v>139963</v>
      </c>
      <c r="D341" s="92">
        <v>420958</v>
      </c>
      <c r="E341" s="92">
        <v>388273</v>
      </c>
      <c r="F341" s="92">
        <f t="shared" si="27"/>
        <v>107278</v>
      </c>
      <c r="G341" s="92">
        <f t="shared" si="28"/>
        <v>107278</v>
      </c>
      <c r="H341" s="96">
        <v>0</v>
      </c>
      <c r="J341" s="64"/>
    </row>
    <row r="342" spans="1:10" ht="12.75">
      <c r="A342" s="93">
        <v>242520</v>
      </c>
      <c r="B342" s="94" t="s">
        <v>404</v>
      </c>
      <c r="C342" s="95">
        <v>77027</v>
      </c>
      <c r="D342" s="92">
        <v>230479</v>
      </c>
      <c r="E342" s="92">
        <v>284848</v>
      </c>
      <c r="F342" s="92">
        <f t="shared" si="27"/>
        <v>131396</v>
      </c>
      <c r="G342" s="92">
        <f t="shared" si="28"/>
        <v>131396</v>
      </c>
      <c r="H342" s="96">
        <v>0</v>
      </c>
      <c r="J342" s="64"/>
    </row>
    <row r="343" spans="1:10" ht="12.75">
      <c r="A343" s="93">
        <v>242521</v>
      </c>
      <c r="B343" s="94" t="s">
        <v>405</v>
      </c>
      <c r="C343" s="95">
        <v>0</v>
      </c>
      <c r="D343" s="92">
        <v>7553</v>
      </c>
      <c r="E343" s="92">
        <v>7553</v>
      </c>
      <c r="F343" s="92">
        <f t="shared" si="27"/>
        <v>0</v>
      </c>
      <c r="G343" s="92">
        <f t="shared" si="28"/>
        <v>0</v>
      </c>
      <c r="H343" s="96">
        <v>0</v>
      </c>
      <c r="J343" s="64"/>
    </row>
    <row r="344" spans="1:10" ht="12.75">
      <c r="A344" s="93">
        <v>242522</v>
      </c>
      <c r="B344" s="94" t="s">
        <v>406</v>
      </c>
      <c r="C344" s="95">
        <v>0</v>
      </c>
      <c r="D344" s="92">
        <v>923804</v>
      </c>
      <c r="E344" s="92">
        <v>923804</v>
      </c>
      <c r="F344" s="92">
        <f t="shared" si="27"/>
        <v>0</v>
      </c>
      <c r="G344" s="92">
        <f t="shared" si="28"/>
        <v>0</v>
      </c>
      <c r="H344" s="96">
        <v>0</v>
      </c>
      <c r="J344" s="64"/>
    </row>
    <row r="345" spans="1:10" ht="12.75">
      <c r="A345" s="93">
        <v>242524</v>
      </c>
      <c r="B345" s="94" t="s">
        <v>407</v>
      </c>
      <c r="C345" s="95">
        <v>0</v>
      </c>
      <c r="D345" s="92">
        <v>22310</v>
      </c>
      <c r="E345" s="92">
        <v>22310</v>
      </c>
      <c r="F345" s="92">
        <f t="shared" si="27"/>
        <v>0</v>
      </c>
      <c r="G345" s="92">
        <f t="shared" si="28"/>
        <v>0</v>
      </c>
      <c r="H345" s="96">
        <v>0</v>
      </c>
      <c r="J345" s="64"/>
    </row>
    <row r="346" spans="1:10" ht="12.75">
      <c r="A346" s="93">
        <v>242529</v>
      </c>
      <c r="B346" s="94" t="s">
        <v>408</v>
      </c>
      <c r="C346" s="95">
        <v>14767</v>
      </c>
      <c r="D346" s="92">
        <v>1200</v>
      </c>
      <c r="E346" s="92">
        <v>400</v>
      </c>
      <c r="F346" s="92">
        <f t="shared" si="27"/>
        <v>13967</v>
      </c>
      <c r="G346" s="92">
        <f t="shared" si="28"/>
        <v>13967</v>
      </c>
      <c r="H346" s="96">
        <v>0</v>
      </c>
      <c r="J346" s="64"/>
    </row>
    <row r="347" spans="1:10" ht="12.75">
      <c r="A347" s="93">
        <v>242532</v>
      </c>
      <c r="B347" s="94" t="s">
        <v>409</v>
      </c>
      <c r="C347" s="95">
        <v>5781</v>
      </c>
      <c r="D347" s="92">
        <v>17331</v>
      </c>
      <c r="E347" s="92">
        <v>16017</v>
      </c>
      <c r="F347" s="92">
        <f t="shared" si="27"/>
        <v>4467</v>
      </c>
      <c r="G347" s="92">
        <f t="shared" si="28"/>
        <v>4467</v>
      </c>
      <c r="H347" s="96">
        <v>0</v>
      </c>
      <c r="J347" s="64"/>
    </row>
    <row r="348" spans="1:10" ht="12.75">
      <c r="A348" s="93">
        <v>242535</v>
      </c>
      <c r="B348" s="94" t="s">
        <v>410</v>
      </c>
      <c r="C348" s="95">
        <v>0</v>
      </c>
      <c r="D348" s="92">
        <v>221311</v>
      </c>
      <c r="E348" s="92">
        <v>221311</v>
      </c>
      <c r="F348" s="92">
        <f t="shared" si="27"/>
        <v>0</v>
      </c>
      <c r="G348" s="92">
        <f t="shared" si="28"/>
        <v>0</v>
      </c>
      <c r="H348" s="96">
        <v>0</v>
      </c>
      <c r="J348" s="64"/>
    </row>
    <row r="349" spans="1:10" ht="12.75">
      <c r="A349" s="93">
        <v>242590</v>
      </c>
      <c r="B349" s="94" t="s">
        <v>411</v>
      </c>
      <c r="C349" s="95">
        <v>0</v>
      </c>
      <c r="D349" s="92">
        <v>93368</v>
      </c>
      <c r="E349" s="92">
        <v>93653</v>
      </c>
      <c r="F349" s="92">
        <f t="shared" si="27"/>
        <v>285</v>
      </c>
      <c r="G349" s="92">
        <f t="shared" si="28"/>
        <v>285</v>
      </c>
      <c r="H349" s="96">
        <v>0</v>
      </c>
      <c r="J349" s="64"/>
    </row>
    <row r="350" spans="1:13" s="60" customFormat="1" ht="12.75">
      <c r="A350" s="61">
        <v>243600</v>
      </c>
      <c r="B350" s="62" t="s">
        <v>412</v>
      </c>
      <c r="C350" s="63">
        <v>63279</v>
      </c>
      <c r="D350" s="56">
        <f>SUM(D351:D358)</f>
        <v>185705</v>
      </c>
      <c r="E350" s="56">
        <f>SUM(E351:E358)</f>
        <v>352378</v>
      </c>
      <c r="F350" s="56">
        <f t="shared" si="27"/>
        <v>229952</v>
      </c>
      <c r="G350" s="56">
        <f>SUM(G351:G358)</f>
        <v>229952</v>
      </c>
      <c r="H350" s="57">
        <f>SUM(H351:H358)</f>
        <v>0</v>
      </c>
      <c r="J350" s="64"/>
      <c r="K350" s="90"/>
      <c r="M350" s="90"/>
    </row>
    <row r="351" spans="1:10" ht="12.75">
      <c r="A351" s="93">
        <v>243601</v>
      </c>
      <c r="B351" s="94" t="s">
        <v>413</v>
      </c>
      <c r="C351" s="95">
        <v>3542</v>
      </c>
      <c r="D351" s="92">
        <v>9727</v>
      </c>
      <c r="E351" s="92">
        <v>50744</v>
      </c>
      <c r="F351" s="92">
        <f t="shared" si="27"/>
        <v>44559</v>
      </c>
      <c r="G351" s="92">
        <f aca="true" t="shared" si="29" ref="G351:G358">SUM(F351)</f>
        <v>44559</v>
      </c>
      <c r="H351" s="96">
        <v>0</v>
      </c>
      <c r="J351" s="64"/>
    </row>
    <row r="352" spans="1:10" ht="12.75">
      <c r="A352" s="93">
        <v>243603</v>
      </c>
      <c r="B352" s="94" t="s">
        <v>414</v>
      </c>
      <c r="C352" s="95">
        <v>25273</v>
      </c>
      <c r="D352" s="92">
        <v>62119</v>
      </c>
      <c r="E352" s="92">
        <v>116741</v>
      </c>
      <c r="F352" s="92">
        <f t="shared" si="27"/>
        <v>79895</v>
      </c>
      <c r="G352" s="92">
        <f t="shared" si="29"/>
        <v>79895</v>
      </c>
      <c r="H352" s="96">
        <v>0</v>
      </c>
      <c r="J352" s="64"/>
    </row>
    <row r="353" spans="1:10" ht="12.75">
      <c r="A353" s="93">
        <v>243605</v>
      </c>
      <c r="B353" s="94" t="s">
        <v>415</v>
      </c>
      <c r="C353" s="95">
        <v>14257</v>
      </c>
      <c r="D353" s="92">
        <v>43194</v>
      </c>
      <c r="E353" s="92">
        <v>64043</v>
      </c>
      <c r="F353" s="92">
        <f t="shared" si="27"/>
        <v>35106</v>
      </c>
      <c r="G353" s="92">
        <f t="shared" si="29"/>
        <v>35106</v>
      </c>
      <c r="H353" s="96">
        <v>0</v>
      </c>
      <c r="J353" s="64"/>
    </row>
    <row r="354" spans="1:10" ht="12.75">
      <c r="A354" s="93">
        <v>243606</v>
      </c>
      <c r="B354" s="94" t="s">
        <v>416</v>
      </c>
      <c r="C354" s="95">
        <v>137</v>
      </c>
      <c r="D354" s="92">
        <v>206</v>
      </c>
      <c r="E354" s="92">
        <v>69</v>
      </c>
      <c r="F354" s="92">
        <f t="shared" si="27"/>
        <v>0</v>
      </c>
      <c r="G354" s="92">
        <f t="shared" si="29"/>
        <v>0</v>
      </c>
      <c r="H354" s="96">
        <v>0</v>
      </c>
      <c r="J354" s="64"/>
    </row>
    <row r="355" spans="1:10" ht="12.75">
      <c r="A355" s="93">
        <v>243608</v>
      </c>
      <c r="B355" s="94" t="s">
        <v>417</v>
      </c>
      <c r="C355" s="95">
        <v>4812</v>
      </c>
      <c r="D355" s="92">
        <v>19881</v>
      </c>
      <c r="E355" s="92">
        <v>30169</v>
      </c>
      <c r="F355" s="92">
        <f t="shared" si="27"/>
        <v>15100</v>
      </c>
      <c r="G355" s="92">
        <f t="shared" si="29"/>
        <v>15100</v>
      </c>
      <c r="H355" s="96">
        <v>0</v>
      </c>
      <c r="J355" s="64"/>
    </row>
    <row r="356" spans="1:10" ht="12.75">
      <c r="A356" s="93">
        <v>243625</v>
      </c>
      <c r="B356" s="94" t="s">
        <v>418</v>
      </c>
      <c r="C356" s="95">
        <v>10818</v>
      </c>
      <c r="D356" s="92">
        <v>43452</v>
      </c>
      <c r="E356" s="92">
        <v>80913</v>
      </c>
      <c r="F356" s="92">
        <f t="shared" si="27"/>
        <v>48279</v>
      </c>
      <c r="G356" s="92">
        <f t="shared" si="29"/>
        <v>48279</v>
      </c>
      <c r="H356" s="96">
        <v>0</v>
      </c>
      <c r="J356" s="64"/>
    </row>
    <row r="357" spans="1:10" ht="12.75">
      <c r="A357" s="93">
        <v>243626</v>
      </c>
      <c r="B357" s="94" t="s">
        <v>637</v>
      </c>
      <c r="C357" s="95">
        <v>1885</v>
      </c>
      <c r="D357" s="92">
        <v>2425</v>
      </c>
      <c r="E357" s="92">
        <v>2755</v>
      </c>
      <c r="F357" s="92">
        <f t="shared" si="27"/>
        <v>2215</v>
      </c>
      <c r="G357" s="92">
        <f t="shared" si="29"/>
        <v>2215</v>
      </c>
      <c r="H357" s="96">
        <v>0</v>
      </c>
      <c r="J357" s="64"/>
    </row>
    <row r="358" spans="1:10" ht="12.75">
      <c r="A358" s="93">
        <v>243627</v>
      </c>
      <c r="B358" s="94" t="s">
        <v>638</v>
      </c>
      <c r="C358" s="95">
        <v>2555</v>
      </c>
      <c r="D358" s="92">
        <v>4701</v>
      </c>
      <c r="E358" s="92">
        <v>6944</v>
      </c>
      <c r="F358" s="92">
        <f t="shared" si="27"/>
        <v>4798</v>
      </c>
      <c r="G358" s="92">
        <f t="shared" si="29"/>
        <v>4798</v>
      </c>
      <c r="H358" s="96">
        <v>0</v>
      </c>
      <c r="J358" s="64"/>
    </row>
    <row r="359" spans="1:10" ht="12.75">
      <c r="A359" s="61">
        <v>244000</v>
      </c>
      <c r="B359" s="62" t="s">
        <v>419</v>
      </c>
      <c r="C359" s="63">
        <v>35175</v>
      </c>
      <c r="D359" s="56">
        <f>SUM(D360:D361)</f>
        <v>42665</v>
      </c>
      <c r="E359" s="56">
        <f>SUM(E360:E361)</f>
        <v>66239</v>
      </c>
      <c r="F359" s="56">
        <f>SUM(F360:F361)</f>
        <v>58749</v>
      </c>
      <c r="G359" s="56">
        <f>SUM(G360:G361)</f>
        <v>58749</v>
      </c>
      <c r="H359" s="56">
        <f>SUM(H360:H361)</f>
        <v>0</v>
      </c>
      <c r="I359" s="64"/>
      <c r="J359" s="64"/>
    </row>
    <row r="360" spans="1:10" ht="12.75">
      <c r="A360" s="93">
        <v>244020</v>
      </c>
      <c r="B360" s="94" t="s">
        <v>420</v>
      </c>
      <c r="C360" s="95">
        <v>4192</v>
      </c>
      <c r="D360" s="92">
        <v>42665</v>
      </c>
      <c r="E360" s="92">
        <v>48193</v>
      </c>
      <c r="F360" s="92">
        <f aca="true" t="shared" si="30" ref="F360:F384">+C360-D360+E360</f>
        <v>9720</v>
      </c>
      <c r="G360" s="92">
        <f>SUM(F360)</f>
        <v>9720</v>
      </c>
      <c r="H360" s="96">
        <v>0</v>
      </c>
      <c r="J360" s="64"/>
    </row>
    <row r="361" spans="1:10" ht="12.75">
      <c r="A361" s="93">
        <v>244021</v>
      </c>
      <c r="B361" s="94" t="s">
        <v>654</v>
      </c>
      <c r="C361" s="95">
        <v>30983</v>
      </c>
      <c r="D361" s="92">
        <v>0</v>
      </c>
      <c r="E361" s="92">
        <v>18046</v>
      </c>
      <c r="F361" s="92">
        <f t="shared" si="30"/>
        <v>49029</v>
      </c>
      <c r="G361" s="92">
        <f>SUM(F361)</f>
        <v>49029</v>
      </c>
      <c r="H361" s="96">
        <v>0</v>
      </c>
      <c r="J361" s="64"/>
    </row>
    <row r="362" spans="1:10" s="60" customFormat="1" ht="12.75">
      <c r="A362" s="61">
        <v>245300</v>
      </c>
      <c r="B362" s="62" t="s">
        <v>586</v>
      </c>
      <c r="C362" s="63">
        <v>223260</v>
      </c>
      <c r="D362" s="56">
        <f>SUM(D363)</f>
        <v>223260</v>
      </c>
      <c r="E362" s="56">
        <f>SUM(E363)</f>
        <v>0</v>
      </c>
      <c r="F362" s="56">
        <f t="shared" si="30"/>
        <v>0</v>
      </c>
      <c r="G362" s="56">
        <f>SUM(G363)</f>
        <v>0</v>
      </c>
      <c r="H362" s="57">
        <f>SUM(H363)</f>
        <v>0</v>
      </c>
      <c r="J362" s="64"/>
    </row>
    <row r="363" spans="1:10" ht="12.75">
      <c r="A363" s="93">
        <v>245301</v>
      </c>
      <c r="B363" s="94" t="s">
        <v>587</v>
      </c>
      <c r="C363" s="95">
        <v>223260</v>
      </c>
      <c r="D363" s="92">
        <v>223260</v>
      </c>
      <c r="E363" s="92">
        <v>0</v>
      </c>
      <c r="F363" s="56">
        <f t="shared" si="30"/>
        <v>0</v>
      </c>
      <c r="G363" s="92">
        <f>+F363</f>
        <v>0</v>
      </c>
      <c r="H363" s="96">
        <v>0</v>
      </c>
      <c r="J363" s="64"/>
    </row>
    <row r="364" spans="1:10" ht="12.75">
      <c r="A364" s="61">
        <v>250000</v>
      </c>
      <c r="B364" s="62" t="s">
        <v>421</v>
      </c>
      <c r="C364" s="63">
        <v>0</v>
      </c>
      <c r="D364" s="56">
        <f>SUM(D365)</f>
        <v>4365012</v>
      </c>
      <c r="E364" s="56">
        <f>SUM(E365)</f>
        <v>4824357</v>
      </c>
      <c r="F364" s="56">
        <f t="shared" si="30"/>
        <v>459345</v>
      </c>
      <c r="G364" s="56">
        <f>SUM(G365)</f>
        <v>459345</v>
      </c>
      <c r="H364" s="57">
        <f>SUM(H365)</f>
        <v>0</v>
      </c>
      <c r="I364" s="60"/>
      <c r="J364" s="64"/>
    </row>
    <row r="365" spans="1:10" ht="12.75">
      <c r="A365" s="61">
        <v>250500</v>
      </c>
      <c r="B365" s="62" t="s">
        <v>422</v>
      </c>
      <c r="C365" s="63">
        <v>0</v>
      </c>
      <c r="D365" s="56">
        <f>SUM(D366:D370)</f>
        <v>4365012</v>
      </c>
      <c r="E365" s="56">
        <f>SUM(E366:E370)</f>
        <v>4824357</v>
      </c>
      <c r="F365" s="56">
        <f t="shared" si="30"/>
        <v>459345</v>
      </c>
      <c r="G365" s="56">
        <f>SUM(G366:G370)</f>
        <v>459345</v>
      </c>
      <c r="H365" s="57">
        <f>SUM(H366:H370)</f>
        <v>0</v>
      </c>
      <c r="I365" s="60"/>
      <c r="J365" s="64"/>
    </row>
    <row r="366" spans="1:10" ht="12.75">
      <c r="A366" s="93">
        <v>250501</v>
      </c>
      <c r="B366" s="94" t="s">
        <v>423</v>
      </c>
      <c r="C366" s="95">
        <v>0</v>
      </c>
      <c r="D366" s="92">
        <v>4006043</v>
      </c>
      <c r="E366" s="92">
        <v>4006043</v>
      </c>
      <c r="F366" s="92">
        <f t="shared" si="30"/>
        <v>0</v>
      </c>
      <c r="G366" s="92">
        <f>SUM(F366)</f>
        <v>0</v>
      </c>
      <c r="H366" s="96">
        <v>0</v>
      </c>
      <c r="J366" s="64"/>
    </row>
    <row r="367" spans="1:10" ht="12.75">
      <c r="A367" s="93">
        <v>250502</v>
      </c>
      <c r="B367" s="94" t="s">
        <v>429</v>
      </c>
      <c r="C367" s="95">
        <v>0</v>
      </c>
      <c r="D367" s="92">
        <v>358969</v>
      </c>
      <c r="E367" s="92">
        <v>358969</v>
      </c>
      <c r="F367" s="92">
        <f t="shared" si="30"/>
        <v>0</v>
      </c>
      <c r="G367" s="92">
        <f>SUM(F367)</f>
        <v>0</v>
      </c>
      <c r="H367" s="96">
        <v>0</v>
      </c>
      <c r="J367" s="64"/>
    </row>
    <row r="368" spans="1:10" ht="12.75">
      <c r="A368" s="93">
        <v>250505</v>
      </c>
      <c r="B368" s="94" t="s">
        <v>424</v>
      </c>
      <c r="C368" s="95">
        <v>0</v>
      </c>
      <c r="D368" s="92">
        <v>0</v>
      </c>
      <c r="E368" s="92">
        <v>16462</v>
      </c>
      <c r="F368" s="92">
        <f t="shared" si="30"/>
        <v>16462</v>
      </c>
      <c r="G368" s="92">
        <f>SUM(F368)</f>
        <v>16462</v>
      </c>
      <c r="H368" s="96">
        <v>0</v>
      </c>
      <c r="J368" s="64"/>
    </row>
    <row r="369" spans="1:10" ht="12.75">
      <c r="A369" s="93">
        <v>250506</v>
      </c>
      <c r="B369" s="94" t="s">
        <v>425</v>
      </c>
      <c r="C369" s="95">
        <v>0</v>
      </c>
      <c r="D369" s="92">
        <v>0</v>
      </c>
      <c r="E369" s="92">
        <v>272541</v>
      </c>
      <c r="F369" s="92">
        <f t="shared" si="30"/>
        <v>272541</v>
      </c>
      <c r="G369" s="92">
        <f>SUM(F369)</f>
        <v>272541</v>
      </c>
      <c r="H369" s="96">
        <v>0</v>
      </c>
      <c r="J369" s="64"/>
    </row>
    <row r="370" spans="1:10" ht="12.75">
      <c r="A370" s="93">
        <v>250512</v>
      </c>
      <c r="B370" s="94" t="s">
        <v>426</v>
      </c>
      <c r="C370" s="95">
        <v>0</v>
      </c>
      <c r="D370" s="92">
        <v>0</v>
      </c>
      <c r="E370" s="92">
        <v>170342</v>
      </c>
      <c r="F370" s="92">
        <f t="shared" si="30"/>
        <v>170342</v>
      </c>
      <c r="G370" s="92">
        <f>SUM(F370)</f>
        <v>170342</v>
      </c>
      <c r="H370" s="96">
        <v>0</v>
      </c>
      <c r="J370" s="64"/>
    </row>
    <row r="371" spans="1:10" ht="12.75">
      <c r="A371" s="61">
        <v>270000</v>
      </c>
      <c r="B371" s="62" t="s">
        <v>427</v>
      </c>
      <c r="C371" s="63">
        <v>1254964</v>
      </c>
      <c r="D371" s="56">
        <f>SUM(+D372+D374+D379+D384)</f>
        <v>1530701</v>
      </c>
      <c r="E371" s="56">
        <f>SUM(+E372+E374+E379+E384)</f>
        <v>1505239</v>
      </c>
      <c r="F371" s="56">
        <f>SUM(+F372+F374+F379+F384)</f>
        <v>1229502</v>
      </c>
      <c r="G371" s="56">
        <f>SUM(+G374+G379)</f>
        <v>0</v>
      </c>
      <c r="H371" s="57">
        <f>SUM(+H372+H374+H379)</f>
        <v>1229502</v>
      </c>
      <c r="I371" s="64"/>
      <c r="J371" s="64"/>
    </row>
    <row r="372" spans="1:10" ht="12.75">
      <c r="A372" s="61">
        <v>271000</v>
      </c>
      <c r="B372" s="62" t="s">
        <v>588</v>
      </c>
      <c r="C372" s="63">
        <v>19656</v>
      </c>
      <c r="D372" s="56">
        <f>SUM(D373)</f>
        <v>3500</v>
      </c>
      <c r="E372" s="56">
        <f>SUM(E373)</f>
        <v>10000</v>
      </c>
      <c r="F372" s="56">
        <f>SUM(F373)</f>
        <v>26156</v>
      </c>
      <c r="G372" s="56">
        <f>SUM(G373)</f>
        <v>0</v>
      </c>
      <c r="H372" s="56">
        <f>SUM(H373)</f>
        <v>26156</v>
      </c>
      <c r="I372" s="64"/>
      <c r="J372" s="64"/>
    </row>
    <row r="373" spans="1:10" ht="12.75">
      <c r="A373" s="93">
        <v>271005</v>
      </c>
      <c r="B373" s="94" t="s">
        <v>589</v>
      </c>
      <c r="C373" s="95">
        <v>19656</v>
      </c>
      <c r="D373" s="92">
        <v>3500</v>
      </c>
      <c r="E373" s="92">
        <v>10000</v>
      </c>
      <c r="F373" s="92">
        <f>+C373-D373+E373</f>
        <v>26156</v>
      </c>
      <c r="G373" s="92">
        <v>0</v>
      </c>
      <c r="H373" s="96">
        <f>+F373</f>
        <v>26156</v>
      </c>
      <c r="I373" s="97"/>
      <c r="J373" s="64"/>
    </row>
    <row r="374" spans="1:10" ht="12.75">
      <c r="A374" s="61">
        <v>271500</v>
      </c>
      <c r="B374" s="62" t="s">
        <v>652</v>
      </c>
      <c r="C374" s="63">
        <v>0</v>
      </c>
      <c r="D374" s="56">
        <f>SUM(D375:D378)</f>
        <v>818313</v>
      </c>
      <c r="E374" s="56">
        <f>SUM(E375:E378)</f>
        <v>818313</v>
      </c>
      <c r="F374" s="56">
        <f t="shared" si="30"/>
        <v>0</v>
      </c>
      <c r="G374" s="56">
        <f>SUM(G375:G375)</f>
        <v>0</v>
      </c>
      <c r="H374" s="57">
        <f>SUM(H375:H375)</f>
        <v>0</v>
      </c>
      <c r="I374" s="60"/>
      <c r="J374" s="64"/>
    </row>
    <row r="375" spans="1:10" ht="12.75">
      <c r="A375" s="93">
        <v>271501</v>
      </c>
      <c r="B375" s="94" t="s">
        <v>429</v>
      </c>
      <c r="C375" s="95">
        <v>0</v>
      </c>
      <c r="D375" s="92">
        <v>358969</v>
      </c>
      <c r="E375" s="92">
        <v>358969</v>
      </c>
      <c r="F375" s="92">
        <f t="shared" si="30"/>
        <v>0</v>
      </c>
      <c r="G375" s="92">
        <f>SUM(F375)</f>
        <v>0</v>
      </c>
      <c r="H375" s="96">
        <v>0</v>
      </c>
      <c r="I375" s="60"/>
      <c r="J375" s="64"/>
    </row>
    <row r="376" spans="1:10" ht="12.75">
      <c r="A376" s="93">
        <v>271504</v>
      </c>
      <c r="B376" s="94" t="s">
        <v>425</v>
      </c>
      <c r="C376" s="95">
        <v>0</v>
      </c>
      <c r="D376" s="92">
        <v>272541</v>
      </c>
      <c r="E376" s="92">
        <v>272541</v>
      </c>
      <c r="F376" s="92">
        <f t="shared" si="30"/>
        <v>0</v>
      </c>
      <c r="G376" s="92">
        <v>0</v>
      </c>
      <c r="H376" s="96">
        <v>0</v>
      </c>
      <c r="I376" s="60"/>
      <c r="J376" s="64"/>
    </row>
    <row r="377" spans="1:10" ht="12.75">
      <c r="A377" s="93">
        <v>271506</v>
      </c>
      <c r="B377" s="94" t="s">
        <v>424</v>
      </c>
      <c r="C377" s="95">
        <v>0</v>
      </c>
      <c r="D377" s="92">
        <v>16462</v>
      </c>
      <c r="E377" s="92">
        <v>16462</v>
      </c>
      <c r="F377" s="92">
        <f t="shared" si="30"/>
        <v>0</v>
      </c>
      <c r="G377" s="92">
        <v>0</v>
      </c>
      <c r="H377" s="96">
        <v>0</v>
      </c>
      <c r="I377" s="60"/>
      <c r="J377" s="64"/>
    </row>
    <row r="378" spans="1:10" ht="12.75">
      <c r="A378" s="93">
        <v>271507</v>
      </c>
      <c r="B378" s="94" t="s">
        <v>426</v>
      </c>
      <c r="C378" s="95">
        <v>0</v>
      </c>
      <c r="D378" s="92">
        <v>170341</v>
      </c>
      <c r="E378" s="92">
        <v>170341</v>
      </c>
      <c r="F378" s="92">
        <f t="shared" si="30"/>
        <v>0</v>
      </c>
      <c r="G378" s="92">
        <v>0</v>
      </c>
      <c r="H378" s="96">
        <v>0</v>
      </c>
      <c r="I378" s="60"/>
      <c r="J378" s="64"/>
    </row>
    <row r="379" spans="1:13" s="60" customFormat="1" ht="12.75">
      <c r="A379" s="61">
        <v>272000</v>
      </c>
      <c r="B379" s="62" t="s">
        <v>651</v>
      </c>
      <c r="C379" s="63">
        <v>1235308</v>
      </c>
      <c r="D379" s="56">
        <f>SUM(D380:D383)</f>
        <v>658602</v>
      </c>
      <c r="E379" s="56">
        <f>SUM(E380:E383)</f>
        <v>626640</v>
      </c>
      <c r="F379" s="56">
        <f t="shared" si="30"/>
        <v>1203346</v>
      </c>
      <c r="G379" s="56">
        <f>SUM(G380:G381)</f>
        <v>0</v>
      </c>
      <c r="H379" s="57">
        <f>SUM(H380:H381)</f>
        <v>1203346</v>
      </c>
      <c r="J379" s="64"/>
      <c r="K379" s="90"/>
      <c r="M379" s="90"/>
    </row>
    <row r="380" spans="1:10" ht="12.75">
      <c r="A380" s="93">
        <v>272003</v>
      </c>
      <c r="B380" s="94" t="s">
        <v>430</v>
      </c>
      <c r="C380" s="95">
        <v>3560280</v>
      </c>
      <c r="D380" s="92">
        <v>75829</v>
      </c>
      <c r="E380" s="92">
        <v>499848</v>
      </c>
      <c r="F380" s="92">
        <f t="shared" si="30"/>
        <v>3984299</v>
      </c>
      <c r="G380" s="92">
        <v>0</v>
      </c>
      <c r="H380" s="96">
        <f>SUM(F380)</f>
        <v>3984299</v>
      </c>
      <c r="J380" s="64"/>
    </row>
    <row r="381" spans="1:10" ht="12.75">
      <c r="A381" s="93">
        <v>272004</v>
      </c>
      <c r="B381" s="94" t="s">
        <v>431</v>
      </c>
      <c r="C381" s="95">
        <v>-2324972</v>
      </c>
      <c r="D381" s="92">
        <v>499848</v>
      </c>
      <c r="E381" s="92">
        <v>43867</v>
      </c>
      <c r="F381" s="92">
        <f t="shared" si="30"/>
        <v>-2780953</v>
      </c>
      <c r="G381" s="92">
        <v>0</v>
      </c>
      <c r="H381" s="96">
        <f>SUM(F381)</f>
        <v>-2780953</v>
      </c>
      <c r="J381" s="64"/>
    </row>
    <row r="382" spans="1:10" ht="12.75">
      <c r="A382" s="93">
        <v>272007</v>
      </c>
      <c r="B382" s="94" t="s">
        <v>579</v>
      </c>
      <c r="C382" s="95">
        <v>114293</v>
      </c>
      <c r="D382" s="92">
        <v>0</v>
      </c>
      <c r="E382" s="92">
        <v>82925</v>
      </c>
      <c r="F382" s="92">
        <f t="shared" si="30"/>
        <v>197218</v>
      </c>
      <c r="G382" s="92">
        <v>0</v>
      </c>
      <c r="H382" s="96">
        <f>SUM(F382)</f>
        <v>197218</v>
      </c>
      <c r="J382" s="64"/>
    </row>
    <row r="383" spans="1:10" ht="12.75">
      <c r="A383" s="93">
        <v>272008</v>
      </c>
      <c r="B383" s="94" t="s">
        <v>580</v>
      </c>
      <c r="C383" s="95">
        <v>-114293</v>
      </c>
      <c r="D383" s="92">
        <v>82925</v>
      </c>
      <c r="E383" s="92">
        <v>0</v>
      </c>
      <c r="F383" s="92">
        <f t="shared" si="30"/>
        <v>-197218</v>
      </c>
      <c r="G383" s="92">
        <v>0</v>
      </c>
      <c r="H383" s="96">
        <f>SUM(F383)</f>
        <v>-197218</v>
      </c>
      <c r="J383" s="64"/>
    </row>
    <row r="384" spans="1:10" s="60" customFormat="1" ht="12" customHeight="1">
      <c r="A384" s="123">
        <v>272100</v>
      </c>
      <c r="B384" s="62" t="s">
        <v>653</v>
      </c>
      <c r="C384" s="63">
        <v>0</v>
      </c>
      <c r="D384" s="56">
        <f>SUM(D385:D386)</f>
        <v>50286</v>
      </c>
      <c r="E384" s="56">
        <f>SUM(E385:E386)</f>
        <v>50286</v>
      </c>
      <c r="F384" s="56">
        <f t="shared" si="30"/>
        <v>0</v>
      </c>
      <c r="G384" s="56">
        <v>0</v>
      </c>
      <c r="H384" s="57">
        <f>SUM(F384)</f>
        <v>0</v>
      </c>
      <c r="J384" s="64"/>
    </row>
    <row r="385" spans="1:10" ht="12.75">
      <c r="A385" s="129">
        <v>272101</v>
      </c>
      <c r="B385" s="94" t="s">
        <v>583</v>
      </c>
      <c r="C385" s="95">
        <v>430144</v>
      </c>
      <c r="D385" s="92">
        <v>50286</v>
      </c>
      <c r="E385" s="92">
        <v>0</v>
      </c>
      <c r="F385" s="92">
        <f>+C385-D385+E385</f>
        <v>379858</v>
      </c>
      <c r="G385" s="92">
        <v>0</v>
      </c>
      <c r="H385" s="96">
        <f>+F385</f>
        <v>379858</v>
      </c>
      <c r="I385" s="130"/>
      <c r="J385" s="64"/>
    </row>
    <row r="386" spans="1:10" ht="12.75">
      <c r="A386" s="129">
        <v>272102</v>
      </c>
      <c r="B386" s="94" t="s">
        <v>583</v>
      </c>
      <c r="C386" s="95">
        <v>-430144</v>
      </c>
      <c r="D386" s="92">
        <v>0</v>
      </c>
      <c r="E386" s="92">
        <v>50286</v>
      </c>
      <c r="F386" s="92">
        <f>+C386-D386+E386</f>
        <v>-379858</v>
      </c>
      <c r="G386" s="92">
        <v>0</v>
      </c>
      <c r="H386" s="96">
        <f>+F386</f>
        <v>-379858</v>
      </c>
      <c r="I386" s="130"/>
      <c r="J386" s="64"/>
    </row>
    <row r="387" spans="1:10" ht="12.75">
      <c r="A387" s="61">
        <v>290000</v>
      </c>
      <c r="B387" s="62" t="s">
        <v>515</v>
      </c>
      <c r="C387" s="63">
        <v>308323</v>
      </c>
      <c r="D387" s="56">
        <f>+D388</f>
        <v>297779</v>
      </c>
      <c r="E387" s="56">
        <f>+E388</f>
        <v>152359</v>
      </c>
      <c r="F387" s="56">
        <f>+F388</f>
        <v>162903</v>
      </c>
      <c r="G387" s="56">
        <f>SUM(F387)</f>
        <v>162903</v>
      </c>
      <c r="H387" s="57">
        <v>0</v>
      </c>
      <c r="J387" s="64"/>
    </row>
    <row r="388" spans="1:10" ht="12.75">
      <c r="A388" s="61">
        <v>290500</v>
      </c>
      <c r="B388" s="62" t="s">
        <v>513</v>
      </c>
      <c r="C388" s="63">
        <v>308323</v>
      </c>
      <c r="D388" s="56">
        <f>SUM(D389:D389)</f>
        <v>297779</v>
      </c>
      <c r="E388" s="56">
        <f>SUM(E389:E389)</f>
        <v>152359</v>
      </c>
      <c r="F388" s="56">
        <f>SUM(F389:F389)</f>
        <v>162903</v>
      </c>
      <c r="G388" s="56">
        <f>SUM(F388)</f>
        <v>162903</v>
      </c>
      <c r="H388" s="57">
        <v>0</v>
      </c>
      <c r="J388" s="64"/>
    </row>
    <row r="389" spans="1:10" ht="12.75">
      <c r="A389" s="93">
        <v>290580</v>
      </c>
      <c r="B389" s="94" t="s">
        <v>514</v>
      </c>
      <c r="C389" s="95">
        <v>308323</v>
      </c>
      <c r="D389" s="92">
        <v>297779</v>
      </c>
      <c r="E389" s="92">
        <v>152359</v>
      </c>
      <c r="F389" s="92">
        <f>+C389-D389+E389</f>
        <v>162903</v>
      </c>
      <c r="G389" s="92">
        <f>SUM(F389)</f>
        <v>162903</v>
      </c>
      <c r="H389" s="96">
        <v>0</v>
      </c>
      <c r="J389" s="64"/>
    </row>
    <row r="390" spans="1:13" s="60" customFormat="1" ht="12.75">
      <c r="A390" s="61">
        <v>300000</v>
      </c>
      <c r="B390" s="62" t="s">
        <v>432</v>
      </c>
      <c r="C390" s="63">
        <v>44908427</v>
      </c>
      <c r="D390" s="56">
        <f>SUM(D391)</f>
        <v>154309</v>
      </c>
      <c r="E390" s="56">
        <f>SUM(E391)</f>
        <v>4890374</v>
      </c>
      <c r="F390" s="56">
        <f>SUM(F391)</f>
        <v>49644492</v>
      </c>
      <c r="G390" s="56">
        <f>SUM(G391)</f>
        <v>0</v>
      </c>
      <c r="H390" s="57">
        <f>SUM(F390)</f>
        <v>49644492</v>
      </c>
      <c r="J390" s="64"/>
      <c r="K390" s="97"/>
      <c r="M390" s="90"/>
    </row>
    <row r="391" spans="1:13" s="60" customFormat="1" ht="12.75">
      <c r="A391" s="61">
        <v>320000</v>
      </c>
      <c r="B391" s="62" t="s">
        <v>433</v>
      </c>
      <c r="C391" s="63">
        <v>44908427</v>
      </c>
      <c r="D391" s="56">
        <f>SUM(D392+D394+D396+D399+D405+D407)</f>
        <v>154309</v>
      </c>
      <c r="E391" s="56">
        <f>SUM(E392+E394+E396+E399+E405+E407)</f>
        <v>4890374</v>
      </c>
      <c r="F391" s="56">
        <f>SUM(F392+F394+F396+F399+F405+F407)</f>
        <v>49644492</v>
      </c>
      <c r="G391" s="56">
        <f>SUM(G392+G394+G396+G399+G407)</f>
        <v>0</v>
      </c>
      <c r="H391" s="57">
        <f>SUM(H392+H394+H396+H399+F405+H407)</f>
        <v>49644492</v>
      </c>
      <c r="J391" s="64"/>
      <c r="K391" s="97"/>
      <c r="M391" s="90"/>
    </row>
    <row r="392" spans="1:13" s="60" customFormat="1" ht="12.75">
      <c r="A392" s="61">
        <v>320800</v>
      </c>
      <c r="B392" s="62" t="s">
        <v>434</v>
      </c>
      <c r="C392" s="63">
        <v>27729895</v>
      </c>
      <c r="D392" s="56">
        <f>SUM(D393)</f>
        <v>0</v>
      </c>
      <c r="E392" s="56">
        <f>SUM(E393)</f>
        <v>0</v>
      </c>
      <c r="F392" s="56">
        <f>SUM(F393:F393)</f>
        <v>27729895</v>
      </c>
      <c r="G392" s="56">
        <f>SUM(G393)</f>
        <v>0</v>
      </c>
      <c r="H392" s="57">
        <f>SUM(H393)</f>
        <v>27729895</v>
      </c>
      <c r="J392" s="64"/>
      <c r="K392" s="97"/>
      <c r="M392" s="90"/>
    </row>
    <row r="393" spans="1:10" ht="12.75">
      <c r="A393" s="93">
        <v>320801</v>
      </c>
      <c r="B393" s="94" t="s">
        <v>435</v>
      </c>
      <c r="C393" s="95">
        <v>27729895</v>
      </c>
      <c r="D393" s="92">
        <v>0</v>
      </c>
      <c r="E393" s="92">
        <v>0</v>
      </c>
      <c r="F393" s="92">
        <f>C393+E393-D393</f>
        <v>27729895</v>
      </c>
      <c r="G393" s="92">
        <v>0</v>
      </c>
      <c r="H393" s="57">
        <f>SUM(F393)</f>
        <v>27729895</v>
      </c>
      <c r="J393" s="64"/>
    </row>
    <row r="394" spans="1:10" s="60" customFormat="1" ht="12.75">
      <c r="A394" s="61">
        <v>323000</v>
      </c>
      <c r="B394" s="62" t="s">
        <v>669</v>
      </c>
      <c r="C394" s="63">
        <v>0</v>
      </c>
      <c r="D394" s="56">
        <f>SUM(D395)</f>
        <v>0</v>
      </c>
      <c r="E394" s="56">
        <f>SUM(E395)</f>
        <v>4873501</v>
      </c>
      <c r="F394" s="56">
        <f>SUM(F395)</f>
        <v>4873501</v>
      </c>
      <c r="G394" s="56">
        <f>SUM(G395)</f>
        <v>0</v>
      </c>
      <c r="H394" s="57">
        <f>SUM(H395)</f>
        <v>4873501</v>
      </c>
      <c r="J394" s="64"/>
    </row>
    <row r="395" spans="1:10" ht="12.75">
      <c r="A395" s="93">
        <v>323001</v>
      </c>
      <c r="B395" s="94" t="s">
        <v>668</v>
      </c>
      <c r="C395" s="95">
        <v>0</v>
      </c>
      <c r="D395" s="92">
        <v>0</v>
      </c>
      <c r="E395" s="92">
        <v>4873501</v>
      </c>
      <c r="F395" s="92">
        <f>+C395+D395+E395</f>
        <v>4873501</v>
      </c>
      <c r="G395" s="92">
        <v>0</v>
      </c>
      <c r="H395" s="96">
        <f>+F395</f>
        <v>4873501</v>
      </c>
      <c r="J395" s="64"/>
    </row>
    <row r="396" spans="1:13" s="60" customFormat="1" ht="12.75">
      <c r="A396" s="61">
        <v>323500</v>
      </c>
      <c r="B396" s="62" t="s">
        <v>436</v>
      </c>
      <c r="C396" s="63">
        <v>1134674</v>
      </c>
      <c r="D396" s="56">
        <f>SUM(D397:D398)</f>
        <v>0</v>
      </c>
      <c r="E396" s="56">
        <f>SUM(E397)</f>
        <v>2850</v>
      </c>
      <c r="F396" s="56">
        <f>SUM(F397:F398)</f>
        <v>1137524</v>
      </c>
      <c r="G396" s="56">
        <f>SUM(G397:G398)</f>
        <v>0</v>
      </c>
      <c r="H396" s="57">
        <f>SUM(H397:H398)</f>
        <v>1137524</v>
      </c>
      <c r="J396" s="64"/>
      <c r="M396" s="90"/>
    </row>
    <row r="397" spans="1:10" ht="12.75">
      <c r="A397" s="93">
        <v>323502</v>
      </c>
      <c r="B397" s="94" t="s">
        <v>437</v>
      </c>
      <c r="C397" s="95">
        <v>1131606</v>
      </c>
      <c r="D397" s="92">
        <v>0</v>
      </c>
      <c r="E397" s="92">
        <v>2850</v>
      </c>
      <c r="F397" s="92">
        <f>C397+E397-D397</f>
        <v>1134456</v>
      </c>
      <c r="G397" s="92">
        <v>0</v>
      </c>
      <c r="H397" s="96">
        <f>SUM(F397)</f>
        <v>1134456</v>
      </c>
      <c r="J397" s="64"/>
    </row>
    <row r="398" spans="1:10" ht="12.75">
      <c r="A398" s="93">
        <v>323503</v>
      </c>
      <c r="B398" s="94" t="s">
        <v>438</v>
      </c>
      <c r="C398" s="95">
        <v>3068</v>
      </c>
      <c r="D398" s="92">
        <v>0</v>
      </c>
      <c r="E398" s="92">
        <v>0</v>
      </c>
      <c r="F398" s="92">
        <f>C398+E398-D398</f>
        <v>3068</v>
      </c>
      <c r="G398" s="92">
        <v>0</v>
      </c>
      <c r="H398" s="96">
        <f>SUM(F398)</f>
        <v>3068</v>
      </c>
      <c r="J398" s="64"/>
    </row>
    <row r="399" spans="1:13" s="60" customFormat="1" ht="12.75">
      <c r="A399" s="61">
        <v>324000</v>
      </c>
      <c r="B399" s="62" t="s">
        <v>439</v>
      </c>
      <c r="C399" s="63">
        <v>16208161</v>
      </c>
      <c r="D399" s="56">
        <f>SUM(D400:D404)</f>
        <v>0</v>
      </c>
      <c r="E399" s="56">
        <f>SUM(E400:E404)</f>
        <v>8325</v>
      </c>
      <c r="F399" s="56">
        <f>SUM(F400:F404)</f>
        <v>16216486</v>
      </c>
      <c r="G399" s="56">
        <f>SUM(G400:G404)</f>
        <v>0</v>
      </c>
      <c r="H399" s="57">
        <f>SUM(H400:H404)</f>
        <v>16216486</v>
      </c>
      <c r="J399" s="64"/>
      <c r="M399" s="90"/>
    </row>
    <row r="400" spans="1:10" ht="12.75">
      <c r="A400" s="93">
        <v>324034</v>
      </c>
      <c r="B400" s="94" t="s">
        <v>394</v>
      </c>
      <c r="C400" s="95">
        <v>17435</v>
      </c>
      <c r="D400" s="92">
        <v>0</v>
      </c>
      <c r="E400" s="92">
        <v>0</v>
      </c>
      <c r="F400" s="92">
        <f aca="true" t="shared" si="31" ref="F400:F406">C400+E400-D400</f>
        <v>17435</v>
      </c>
      <c r="G400" s="92">
        <v>0</v>
      </c>
      <c r="H400" s="96">
        <f aca="true" t="shared" si="32" ref="H400:H406">SUM(F400)</f>
        <v>17435</v>
      </c>
      <c r="J400" s="64"/>
    </row>
    <row r="401" spans="1:10" ht="12.75">
      <c r="A401" s="93">
        <v>324036</v>
      </c>
      <c r="B401" s="94" t="s">
        <v>566</v>
      </c>
      <c r="C401" s="95">
        <v>12230</v>
      </c>
      <c r="D401" s="92">
        <v>0</v>
      </c>
      <c r="E401" s="92">
        <v>8325</v>
      </c>
      <c r="F401" s="92">
        <f t="shared" si="31"/>
        <v>20555</v>
      </c>
      <c r="G401" s="92">
        <v>0</v>
      </c>
      <c r="H401" s="96">
        <f t="shared" si="32"/>
        <v>20555</v>
      </c>
      <c r="J401" s="64"/>
    </row>
    <row r="402" spans="1:10" ht="12.75">
      <c r="A402" s="93">
        <v>324052</v>
      </c>
      <c r="B402" s="94" t="s">
        <v>395</v>
      </c>
      <c r="C402" s="95">
        <v>7186590</v>
      </c>
      <c r="D402" s="92">
        <v>0</v>
      </c>
      <c r="E402" s="92">
        <v>0</v>
      </c>
      <c r="F402" s="92">
        <f t="shared" si="31"/>
        <v>7186590</v>
      </c>
      <c r="G402" s="92">
        <v>0</v>
      </c>
      <c r="H402" s="96">
        <f t="shared" si="32"/>
        <v>7186590</v>
      </c>
      <c r="J402" s="64"/>
    </row>
    <row r="403" spans="1:10" ht="12.75">
      <c r="A403" s="93">
        <v>324062</v>
      </c>
      <c r="B403" s="94" t="s">
        <v>376</v>
      </c>
      <c r="C403" s="95">
        <v>8981170</v>
      </c>
      <c r="D403" s="92">
        <v>0</v>
      </c>
      <c r="E403" s="92">
        <v>0</v>
      </c>
      <c r="F403" s="92">
        <f t="shared" si="31"/>
        <v>8981170</v>
      </c>
      <c r="G403" s="92">
        <v>0</v>
      </c>
      <c r="H403" s="96">
        <f t="shared" si="32"/>
        <v>8981170</v>
      </c>
      <c r="J403" s="64"/>
    </row>
    <row r="404" spans="1:10" ht="12.75">
      <c r="A404" s="93">
        <v>324064</v>
      </c>
      <c r="B404" s="94" t="s">
        <v>440</v>
      </c>
      <c r="C404" s="95">
        <v>10736</v>
      </c>
      <c r="D404" s="92">
        <v>0</v>
      </c>
      <c r="E404" s="92">
        <v>0</v>
      </c>
      <c r="F404" s="92">
        <f t="shared" si="31"/>
        <v>10736</v>
      </c>
      <c r="G404" s="92">
        <v>0</v>
      </c>
      <c r="H404" s="96">
        <f t="shared" si="32"/>
        <v>10736</v>
      </c>
      <c r="J404" s="64"/>
    </row>
    <row r="405" spans="1:10" ht="12.75">
      <c r="A405" s="61">
        <v>325500</v>
      </c>
      <c r="B405" s="62" t="s">
        <v>656</v>
      </c>
      <c r="C405" s="63">
        <v>720</v>
      </c>
      <c r="D405" s="56">
        <f>SUM(D406)</f>
        <v>0</v>
      </c>
      <c r="E405" s="56">
        <f>SUM(E406)</f>
        <v>1360</v>
      </c>
      <c r="F405" s="56">
        <f t="shared" si="31"/>
        <v>2080</v>
      </c>
      <c r="G405" s="56">
        <f>SUM(G406)</f>
        <v>0</v>
      </c>
      <c r="H405" s="57">
        <f t="shared" si="32"/>
        <v>2080</v>
      </c>
      <c r="J405" s="64"/>
    </row>
    <row r="406" spans="1:10" ht="12.75">
      <c r="A406" s="93">
        <v>325525</v>
      </c>
      <c r="B406" s="94" t="s">
        <v>657</v>
      </c>
      <c r="C406" s="95">
        <v>720</v>
      </c>
      <c r="D406" s="92">
        <v>0</v>
      </c>
      <c r="E406" s="92">
        <v>1360</v>
      </c>
      <c r="F406" s="92">
        <f t="shared" si="31"/>
        <v>2080</v>
      </c>
      <c r="G406" s="92">
        <v>0</v>
      </c>
      <c r="H406" s="96">
        <f t="shared" si="32"/>
        <v>2080</v>
      </c>
      <c r="J406" s="64"/>
    </row>
    <row r="407" spans="1:10" ht="12.75">
      <c r="A407" s="61">
        <v>327000</v>
      </c>
      <c r="B407" s="62" t="s">
        <v>600</v>
      </c>
      <c r="C407" s="63">
        <v>-165023</v>
      </c>
      <c r="D407" s="56">
        <f>SUM(D408:D409)</f>
        <v>154309</v>
      </c>
      <c r="E407" s="56">
        <f>SUM(E408:E409)</f>
        <v>4338</v>
      </c>
      <c r="F407" s="56">
        <f>SUM(F408:F409)</f>
        <v>-314994</v>
      </c>
      <c r="G407" s="56">
        <f>SUM(G408:G409)</f>
        <v>0</v>
      </c>
      <c r="H407" s="57">
        <f>SUM(H408:H409)</f>
        <v>-314994</v>
      </c>
      <c r="J407" s="64"/>
    </row>
    <row r="408" spans="1:10" ht="12.75">
      <c r="A408" s="93">
        <v>327003</v>
      </c>
      <c r="B408" s="94" t="s">
        <v>601</v>
      </c>
      <c r="C408" s="95">
        <v>-152248</v>
      </c>
      <c r="D408" s="92">
        <v>147981</v>
      </c>
      <c r="E408" s="92">
        <v>4338</v>
      </c>
      <c r="F408" s="92">
        <f>C408+E408-D408</f>
        <v>-295891</v>
      </c>
      <c r="G408" s="92">
        <v>0</v>
      </c>
      <c r="H408" s="96">
        <f>+F408</f>
        <v>-295891</v>
      </c>
      <c r="J408" s="64"/>
    </row>
    <row r="409" spans="1:10" ht="12" customHeight="1">
      <c r="A409" s="93">
        <v>327006</v>
      </c>
      <c r="B409" s="94" t="s">
        <v>602</v>
      </c>
      <c r="C409" s="95">
        <v>-12775</v>
      </c>
      <c r="D409" s="92">
        <v>6328</v>
      </c>
      <c r="E409" s="92">
        <v>0</v>
      </c>
      <c r="F409" s="92">
        <f>C409+E409-D409</f>
        <v>-19103</v>
      </c>
      <c r="G409" s="92">
        <v>0</v>
      </c>
      <c r="H409" s="96">
        <f>+F409</f>
        <v>-19103</v>
      </c>
      <c r="J409" s="64"/>
    </row>
    <row r="410" spans="1:13" s="60" customFormat="1" ht="12.75">
      <c r="A410" s="61">
        <v>400000</v>
      </c>
      <c r="B410" s="62" t="s">
        <v>441</v>
      </c>
      <c r="C410" s="63">
        <v>32375417</v>
      </c>
      <c r="D410" s="56">
        <f>SUM(D414+D419+D428+D432+D411)</f>
        <v>808974</v>
      </c>
      <c r="E410" s="56">
        <f>SUM(E414+E419+E428+E432+E411)</f>
        <v>11553415</v>
      </c>
      <c r="F410" s="56">
        <f>SUM(F414+F419+F428+F432+F411)</f>
        <v>43119858</v>
      </c>
      <c r="G410" s="56">
        <f>SUM(G414+G419+G428+G432+G411)</f>
        <v>49023</v>
      </c>
      <c r="H410" s="56">
        <f>SUM(H414+H419+H428+H432+H411)</f>
        <v>43119858</v>
      </c>
      <c r="I410" s="64"/>
      <c r="J410" s="64"/>
      <c r="M410" s="90"/>
    </row>
    <row r="411" spans="1:13" s="60" customFormat="1" ht="12.75">
      <c r="A411" s="61">
        <v>410000</v>
      </c>
      <c r="B411" s="62" t="s">
        <v>130</v>
      </c>
      <c r="C411" s="63">
        <v>3624038</v>
      </c>
      <c r="D411" s="56">
        <f aca="true" t="shared" si="33" ref="D411:H412">SUM(D412)</f>
        <v>0</v>
      </c>
      <c r="E411" s="56">
        <f t="shared" si="33"/>
        <v>1542452</v>
      </c>
      <c r="F411" s="56">
        <f t="shared" si="33"/>
        <v>5166490</v>
      </c>
      <c r="G411" s="56">
        <f t="shared" si="33"/>
        <v>0</v>
      </c>
      <c r="H411" s="57">
        <f t="shared" si="33"/>
        <v>5166490</v>
      </c>
      <c r="J411" s="64"/>
      <c r="M411" s="90"/>
    </row>
    <row r="412" spans="1:13" s="60" customFormat="1" ht="12.75">
      <c r="A412" s="61">
        <v>411000</v>
      </c>
      <c r="B412" s="62" t="s">
        <v>131</v>
      </c>
      <c r="C412" s="63">
        <v>3624038</v>
      </c>
      <c r="D412" s="56">
        <f t="shared" si="33"/>
        <v>0</v>
      </c>
      <c r="E412" s="56">
        <f t="shared" si="33"/>
        <v>1542452</v>
      </c>
      <c r="F412" s="56">
        <f t="shared" si="33"/>
        <v>5166490</v>
      </c>
      <c r="G412" s="56">
        <f t="shared" si="33"/>
        <v>0</v>
      </c>
      <c r="H412" s="57">
        <f t="shared" si="33"/>
        <v>5166490</v>
      </c>
      <c r="I412" s="64"/>
      <c r="J412" s="64"/>
      <c r="M412" s="90"/>
    </row>
    <row r="413" spans="1:10" ht="12.75">
      <c r="A413" s="93">
        <v>411027</v>
      </c>
      <c r="B413" s="94" t="s">
        <v>132</v>
      </c>
      <c r="C413" s="95">
        <v>3624038</v>
      </c>
      <c r="D413" s="92">
        <v>0</v>
      </c>
      <c r="E413" s="92">
        <v>1542452</v>
      </c>
      <c r="F413" s="92">
        <f aca="true" t="shared" si="34" ref="F413:G418">C413+E413-D413</f>
        <v>5166490</v>
      </c>
      <c r="G413" s="92">
        <v>0</v>
      </c>
      <c r="H413" s="96">
        <f>+F413</f>
        <v>5166490</v>
      </c>
      <c r="J413" s="64"/>
    </row>
    <row r="414" spans="1:13" s="60" customFormat="1" ht="12.75">
      <c r="A414" s="61">
        <v>420000</v>
      </c>
      <c r="B414" s="62" t="s">
        <v>442</v>
      </c>
      <c r="C414" s="63">
        <v>49023</v>
      </c>
      <c r="D414" s="56">
        <f>SUM(D415)</f>
        <v>0</v>
      </c>
      <c r="E414" s="56">
        <f>SUM(E415)</f>
        <v>11686</v>
      </c>
      <c r="F414" s="56">
        <f t="shared" si="34"/>
        <v>60709</v>
      </c>
      <c r="G414" s="56">
        <f>SUM(G415)</f>
        <v>49023</v>
      </c>
      <c r="H414" s="57">
        <f>SUM(H415)</f>
        <v>60709</v>
      </c>
      <c r="J414" s="64"/>
      <c r="M414" s="90"/>
    </row>
    <row r="415" spans="1:13" s="60" customFormat="1" ht="12.75">
      <c r="A415" s="61">
        <v>420100</v>
      </c>
      <c r="B415" s="62" t="s">
        <v>443</v>
      </c>
      <c r="C415" s="63">
        <v>49023</v>
      </c>
      <c r="D415" s="56">
        <f>SUM(D416:D418)</f>
        <v>0</v>
      </c>
      <c r="E415" s="56">
        <f>SUM(E416:E418)</f>
        <v>11686</v>
      </c>
      <c r="F415" s="56">
        <f t="shared" si="34"/>
        <v>60709</v>
      </c>
      <c r="G415" s="56">
        <f t="shared" si="34"/>
        <v>49023</v>
      </c>
      <c r="H415" s="57">
        <f>SUM(H416:H418)</f>
        <v>60709</v>
      </c>
      <c r="J415" s="64"/>
      <c r="M415" s="90"/>
    </row>
    <row r="416" spans="1:10" ht="12.75">
      <c r="A416" s="93">
        <v>420101</v>
      </c>
      <c r="B416" s="94" t="s">
        <v>444</v>
      </c>
      <c r="C416" s="95">
        <v>36352</v>
      </c>
      <c r="D416" s="92">
        <v>0</v>
      </c>
      <c r="E416" s="92">
        <v>5940</v>
      </c>
      <c r="F416" s="92">
        <f t="shared" si="34"/>
        <v>42292</v>
      </c>
      <c r="G416" s="92">
        <v>0</v>
      </c>
      <c r="H416" s="96">
        <f>+F416</f>
        <v>42292</v>
      </c>
      <c r="J416" s="64"/>
    </row>
    <row r="417" spans="1:10" ht="12.75">
      <c r="A417" s="93">
        <v>420103</v>
      </c>
      <c r="B417" s="94" t="s">
        <v>445</v>
      </c>
      <c r="C417" s="95">
        <v>3080</v>
      </c>
      <c r="D417" s="92">
        <v>0</v>
      </c>
      <c r="E417" s="92">
        <v>1739</v>
      </c>
      <c r="F417" s="92">
        <f t="shared" si="34"/>
        <v>4819</v>
      </c>
      <c r="G417" s="92">
        <v>0</v>
      </c>
      <c r="H417" s="96">
        <f>+F417</f>
        <v>4819</v>
      </c>
      <c r="J417" s="64"/>
    </row>
    <row r="418" spans="1:10" ht="12.75">
      <c r="A418" s="93">
        <v>420104</v>
      </c>
      <c r="B418" s="94" t="s">
        <v>590</v>
      </c>
      <c r="C418" s="95">
        <v>9591</v>
      </c>
      <c r="D418" s="92">
        <v>0</v>
      </c>
      <c r="E418" s="92">
        <v>4007</v>
      </c>
      <c r="F418" s="92">
        <f t="shared" si="34"/>
        <v>13598</v>
      </c>
      <c r="G418" s="92">
        <v>0</v>
      </c>
      <c r="H418" s="96">
        <f>+F418</f>
        <v>13598</v>
      </c>
      <c r="J418" s="64"/>
    </row>
    <row r="419" spans="1:13" s="60" customFormat="1" ht="12.75">
      <c r="A419" s="61">
        <v>430000</v>
      </c>
      <c r="B419" s="62" t="s">
        <v>446</v>
      </c>
      <c r="C419" s="63">
        <v>11939751</v>
      </c>
      <c r="D419" s="56">
        <f>SUM(D420+D423+D426)</f>
        <v>687676</v>
      </c>
      <c r="E419" s="56">
        <f>SUM(E420+E423+E426)</f>
        <v>2814294</v>
      </c>
      <c r="F419" s="56">
        <f>SUM(F420+F423+F426)</f>
        <v>14066369</v>
      </c>
      <c r="G419" s="56">
        <f>SUM(G420+G423+G426)</f>
        <v>0</v>
      </c>
      <c r="H419" s="57">
        <f>SUM(H420+H423+H426)</f>
        <v>14066369</v>
      </c>
      <c r="J419" s="64"/>
      <c r="M419" s="90"/>
    </row>
    <row r="420" spans="1:13" s="60" customFormat="1" ht="12.75">
      <c r="A420" s="61">
        <v>430500</v>
      </c>
      <c r="B420" s="62" t="s">
        <v>447</v>
      </c>
      <c r="C420" s="63">
        <v>11933270</v>
      </c>
      <c r="D420" s="56">
        <f>SUM(D421:D422)</f>
        <v>320169</v>
      </c>
      <c r="E420" s="56">
        <f>SUM(E421:E422)</f>
        <v>1243584</v>
      </c>
      <c r="F420" s="56">
        <f>SUM(F421:F422)</f>
        <v>12856685</v>
      </c>
      <c r="G420" s="56">
        <f>SUM(G421:G422)</f>
        <v>0</v>
      </c>
      <c r="H420" s="57">
        <f>SUM(H421:H422)</f>
        <v>12856685</v>
      </c>
      <c r="J420" s="64"/>
      <c r="M420" s="90"/>
    </row>
    <row r="421" spans="1:10" ht="12.75">
      <c r="A421" s="93">
        <v>430514</v>
      </c>
      <c r="B421" s="94" t="s">
        <v>448</v>
      </c>
      <c r="C421" s="95">
        <v>10342068</v>
      </c>
      <c r="D421" s="92">
        <v>310283</v>
      </c>
      <c r="E421" s="92">
        <v>922223</v>
      </c>
      <c r="F421" s="92">
        <f aca="true" t="shared" si="35" ref="F421:F427">C421+E421-D421</f>
        <v>10954008</v>
      </c>
      <c r="G421" s="92">
        <v>0</v>
      </c>
      <c r="H421" s="96">
        <f>+F421</f>
        <v>10954008</v>
      </c>
      <c r="J421" s="64"/>
    </row>
    <row r="422" spans="1:10" ht="12.75">
      <c r="A422" s="93">
        <v>430515</v>
      </c>
      <c r="B422" s="94" t="s">
        <v>449</v>
      </c>
      <c r="C422" s="95">
        <v>1591202</v>
      </c>
      <c r="D422" s="92">
        <v>9886</v>
      </c>
      <c r="E422" s="92">
        <v>321361</v>
      </c>
      <c r="F422" s="92">
        <f t="shared" si="35"/>
        <v>1902677</v>
      </c>
      <c r="G422" s="92">
        <v>0</v>
      </c>
      <c r="H422" s="96">
        <f>+F422</f>
        <v>1902677</v>
      </c>
      <c r="J422" s="64"/>
    </row>
    <row r="423" spans="1:13" s="60" customFormat="1" ht="12.75">
      <c r="A423" s="61">
        <v>439000</v>
      </c>
      <c r="B423" s="62" t="s">
        <v>450</v>
      </c>
      <c r="C423" s="63">
        <v>2703259</v>
      </c>
      <c r="D423" s="56">
        <f>SUM(D424:D425)</f>
        <v>325409</v>
      </c>
      <c r="E423" s="56">
        <f>SUM(E424:E425)</f>
        <v>1563700</v>
      </c>
      <c r="F423" s="56">
        <f t="shared" si="35"/>
        <v>3941550</v>
      </c>
      <c r="G423" s="56">
        <f>SUM(G424:G425)</f>
        <v>0</v>
      </c>
      <c r="H423" s="57">
        <f>SUM(H424:H425)</f>
        <v>3941550</v>
      </c>
      <c r="J423" s="64"/>
      <c r="M423" s="90"/>
    </row>
    <row r="424" spans="1:10" ht="12.75">
      <c r="A424" s="93">
        <v>439014</v>
      </c>
      <c r="B424" s="94" t="s">
        <v>451</v>
      </c>
      <c r="C424" s="95">
        <v>2481487</v>
      </c>
      <c r="D424" s="92">
        <v>14167</v>
      </c>
      <c r="E424" s="92">
        <v>1474230</v>
      </c>
      <c r="F424" s="92">
        <f t="shared" si="35"/>
        <v>3941550</v>
      </c>
      <c r="G424" s="92">
        <v>0</v>
      </c>
      <c r="H424" s="96">
        <f>+F424</f>
        <v>3941550</v>
      </c>
      <c r="J424" s="64"/>
    </row>
    <row r="425" spans="1:10" ht="12.75">
      <c r="A425" s="93">
        <v>439090</v>
      </c>
      <c r="B425" s="94" t="s">
        <v>452</v>
      </c>
      <c r="C425" s="95">
        <v>221772</v>
      </c>
      <c r="D425" s="92">
        <v>311242</v>
      </c>
      <c r="E425" s="92">
        <v>89470</v>
      </c>
      <c r="F425" s="92">
        <f t="shared" si="35"/>
        <v>0</v>
      </c>
      <c r="G425" s="92">
        <v>0</v>
      </c>
      <c r="H425" s="96">
        <f>+F425</f>
        <v>0</v>
      </c>
      <c r="J425" s="64"/>
    </row>
    <row r="426" spans="1:13" s="60" customFormat="1" ht="12.75">
      <c r="A426" s="61">
        <v>439500</v>
      </c>
      <c r="B426" s="62" t="s">
        <v>453</v>
      </c>
      <c r="C426" s="63">
        <v>-2696778</v>
      </c>
      <c r="D426" s="56">
        <f>SUM(D427)</f>
        <v>42098</v>
      </c>
      <c r="E426" s="56">
        <f>SUM(E427)</f>
        <v>7010</v>
      </c>
      <c r="F426" s="56">
        <f t="shared" si="35"/>
        <v>-2731866</v>
      </c>
      <c r="G426" s="56">
        <f>SUM(G427)</f>
        <v>0</v>
      </c>
      <c r="H426" s="57">
        <f>SUM(H427)</f>
        <v>-2731866</v>
      </c>
      <c r="J426" s="64"/>
      <c r="M426" s="90"/>
    </row>
    <row r="427" spans="1:10" ht="12.75">
      <c r="A427" s="93">
        <v>439501</v>
      </c>
      <c r="B427" s="94" t="s">
        <v>330</v>
      </c>
      <c r="C427" s="95">
        <v>-2696778</v>
      </c>
      <c r="D427" s="92">
        <v>42098</v>
      </c>
      <c r="E427" s="92">
        <v>7010</v>
      </c>
      <c r="F427" s="92">
        <f t="shared" si="35"/>
        <v>-2731866</v>
      </c>
      <c r="G427" s="92">
        <v>0</v>
      </c>
      <c r="H427" s="96">
        <f>+F427</f>
        <v>-2731866</v>
      </c>
      <c r="J427" s="64"/>
    </row>
    <row r="428" spans="1:13" s="60" customFormat="1" ht="12.75">
      <c r="A428" s="61">
        <v>440000</v>
      </c>
      <c r="B428" s="62" t="s">
        <v>454</v>
      </c>
      <c r="C428" s="63">
        <v>16330850</v>
      </c>
      <c r="D428" s="56">
        <f>SUM(D429)</f>
        <v>0</v>
      </c>
      <c r="E428" s="56">
        <f>SUM(E429)</f>
        <v>6670703</v>
      </c>
      <c r="F428" s="56">
        <f>SUM(F429)</f>
        <v>23001553</v>
      </c>
      <c r="G428" s="56">
        <f>SUM(G429)</f>
        <v>0</v>
      </c>
      <c r="H428" s="57">
        <f>SUM(H429)</f>
        <v>23001553</v>
      </c>
      <c r="J428" s="64"/>
      <c r="M428" s="90"/>
    </row>
    <row r="429" spans="1:13" s="60" customFormat="1" ht="12.75">
      <c r="A429" s="61">
        <v>442800</v>
      </c>
      <c r="B429" s="62" t="s">
        <v>455</v>
      </c>
      <c r="C429" s="63">
        <v>16330850</v>
      </c>
      <c r="D429" s="56">
        <f>SUM(D430:D431)</f>
        <v>0</v>
      </c>
      <c r="E429" s="56">
        <f>SUM(E430:E431)</f>
        <v>6670703</v>
      </c>
      <c r="F429" s="56">
        <f>SUM(F430:F431)</f>
        <v>23001553</v>
      </c>
      <c r="G429" s="56">
        <f>SUM(G431:G431)</f>
        <v>0</v>
      </c>
      <c r="H429" s="57">
        <f>SUM(H430:H431)</f>
        <v>23001553</v>
      </c>
      <c r="J429" s="64"/>
      <c r="M429" s="90"/>
    </row>
    <row r="430" spans="1:10" ht="12.75">
      <c r="A430" s="93">
        <v>442802</v>
      </c>
      <c r="B430" s="94" t="s">
        <v>10</v>
      </c>
      <c r="C430" s="95">
        <v>1313323</v>
      </c>
      <c r="D430" s="92">
        <v>0</v>
      </c>
      <c r="E430" s="92">
        <v>192837</v>
      </c>
      <c r="F430" s="92">
        <f aca="true" t="shared" si="36" ref="F430:F435">C430+E430-D430</f>
        <v>1506160</v>
      </c>
      <c r="G430" s="92">
        <v>0</v>
      </c>
      <c r="H430" s="96">
        <f>+F430</f>
        <v>1506160</v>
      </c>
      <c r="J430" s="97"/>
    </row>
    <row r="431" spans="1:10" ht="12.75">
      <c r="A431" s="93">
        <v>442803</v>
      </c>
      <c r="B431" s="94" t="s">
        <v>456</v>
      </c>
      <c r="C431" s="95">
        <v>15017527</v>
      </c>
      <c r="D431" s="92">
        <v>0</v>
      </c>
      <c r="E431" s="92">
        <v>6477866</v>
      </c>
      <c r="F431" s="92">
        <f t="shared" si="36"/>
        <v>21495393</v>
      </c>
      <c r="G431" s="92">
        <v>0</v>
      </c>
      <c r="H431" s="96">
        <f>+F431</f>
        <v>21495393</v>
      </c>
      <c r="J431" s="64"/>
    </row>
    <row r="432" spans="1:13" s="60" customFormat="1" ht="12.75">
      <c r="A432" s="61">
        <v>480000</v>
      </c>
      <c r="B432" s="62" t="s">
        <v>457</v>
      </c>
      <c r="C432" s="63">
        <v>431755</v>
      </c>
      <c r="D432" s="56">
        <f>SUM(D433+D436+D439+D442)</f>
        <v>121298</v>
      </c>
      <c r="E432" s="56">
        <f>SUM(E433+E436+E439+E442)</f>
        <v>514280</v>
      </c>
      <c r="F432" s="56">
        <f t="shared" si="36"/>
        <v>824737</v>
      </c>
      <c r="G432" s="56">
        <f>SUM(G433+G436+G439+G442)</f>
        <v>0</v>
      </c>
      <c r="H432" s="57">
        <f>SUM(H433+H436+H439+H442)</f>
        <v>824737</v>
      </c>
      <c r="J432" s="64"/>
      <c r="M432" s="90"/>
    </row>
    <row r="433" spans="1:13" s="60" customFormat="1" ht="12.75">
      <c r="A433" s="61">
        <v>480500</v>
      </c>
      <c r="B433" s="62" t="s">
        <v>458</v>
      </c>
      <c r="C433" s="63">
        <v>86185</v>
      </c>
      <c r="D433" s="56">
        <f>SUM(D434:D435)</f>
        <v>10</v>
      </c>
      <c r="E433" s="56">
        <f>SUM(E434:E435)</f>
        <v>101947</v>
      </c>
      <c r="F433" s="56">
        <f t="shared" si="36"/>
        <v>188122</v>
      </c>
      <c r="G433" s="56">
        <f>SUM(G434:G435)</f>
        <v>0</v>
      </c>
      <c r="H433" s="57">
        <f>SUM(H434:H435)</f>
        <v>188122</v>
      </c>
      <c r="J433" s="64"/>
      <c r="M433" s="90"/>
    </row>
    <row r="434" spans="1:10" ht="12.75">
      <c r="A434" s="93">
        <v>480504</v>
      </c>
      <c r="B434" s="94" t="s">
        <v>459</v>
      </c>
      <c r="C434" s="95">
        <v>2386</v>
      </c>
      <c r="D434" s="92">
        <v>10</v>
      </c>
      <c r="E434" s="92">
        <v>655</v>
      </c>
      <c r="F434" s="92">
        <f t="shared" si="36"/>
        <v>3031</v>
      </c>
      <c r="G434" s="92">
        <v>0</v>
      </c>
      <c r="H434" s="96">
        <f>+F434</f>
        <v>3031</v>
      </c>
      <c r="J434" s="64"/>
    </row>
    <row r="435" spans="1:10" ht="12.75">
      <c r="A435" s="93">
        <v>480507</v>
      </c>
      <c r="B435" s="94" t="s">
        <v>460</v>
      </c>
      <c r="C435" s="95">
        <v>83799</v>
      </c>
      <c r="D435" s="92">
        <v>0</v>
      </c>
      <c r="E435" s="92">
        <v>101292</v>
      </c>
      <c r="F435" s="92">
        <f t="shared" si="36"/>
        <v>185091</v>
      </c>
      <c r="G435" s="92">
        <v>0</v>
      </c>
      <c r="H435" s="96">
        <f>+F435</f>
        <v>185091</v>
      </c>
      <c r="J435" s="64"/>
    </row>
    <row r="436" spans="1:13" s="60" customFormat="1" ht="12.75">
      <c r="A436" s="61">
        <v>480800</v>
      </c>
      <c r="B436" s="62" t="s">
        <v>461</v>
      </c>
      <c r="C436" s="63">
        <v>118345</v>
      </c>
      <c r="D436" s="56">
        <f>SUM(D437:D438)</f>
        <v>0</v>
      </c>
      <c r="E436" s="56">
        <f>SUM(E437:E438)</f>
        <v>44372</v>
      </c>
      <c r="F436" s="56">
        <f>SUM(F437:F438)</f>
        <v>162717</v>
      </c>
      <c r="G436" s="56">
        <f>SUM(G437:G438)</f>
        <v>0</v>
      </c>
      <c r="H436" s="57">
        <f>SUM(H437:H438)</f>
        <v>162717</v>
      </c>
      <c r="J436" s="64"/>
      <c r="M436" s="90"/>
    </row>
    <row r="437" spans="1:10" ht="12.75">
      <c r="A437" s="93">
        <v>480806</v>
      </c>
      <c r="B437" s="94" t="s">
        <v>462</v>
      </c>
      <c r="C437" s="95">
        <v>1239</v>
      </c>
      <c r="D437" s="92">
        <v>0</v>
      </c>
      <c r="E437" s="92">
        <v>26</v>
      </c>
      <c r="F437" s="92">
        <f>C437+E437-D437</f>
        <v>1265</v>
      </c>
      <c r="G437" s="92">
        <v>0</v>
      </c>
      <c r="H437" s="96">
        <f>+F437</f>
        <v>1265</v>
      </c>
      <c r="J437" s="64"/>
    </row>
    <row r="438" spans="1:10" ht="12.75">
      <c r="A438" s="93">
        <v>480817</v>
      </c>
      <c r="B438" s="94" t="s">
        <v>416</v>
      </c>
      <c r="C438" s="95">
        <v>117106</v>
      </c>
      <c r="D438" s="92">
        <v>0</v>
      </c>
      <c r="E438" s="92">
        <v>44346</v>
      </c>
      <c r="F438" s="92">
        <f>C438+E438-D438</f>
        <v>161452</v>
      </c>
      <c r="G438" s="92">
        <v>0</v>
      </c>
      <c r="H438" s="96">
        <f>+F438</f>
        <v>161452</v>
      </c>
      <c r="J438" s="64"/>
    </row>
    <row r="439" spans="1:13" s="60" customFormat="1" ht="12.75">
      <c r="A439" s="61">
        <v>481000</v>
      </c>
      <c r="B439" s="62" t="s">
        <v>463</v>
      </c>
      <c r="C439" s="63">
        <v>229546</v>
      </c>
      <c r="D439" s="56">
        <f>SUM(D440:D441)</f>
        <v>121288</v>
      </c>
      <c r="E439" s="56">
        <f>SUM(E440:E441)</f>
        <v>367961</v>
      </c>
      <c r="F439" s="56">
        <f>SUM(F440:F441)</f>
        <v>476219</v>
      </c>
      <c r="G439" s="56">
        <f>SUM(G440:G441)</f>
        <v>0</v>
      </c>
      <c r="H439" s="57">
        <f>SUM(H440:H441)</f>
        <v>476219</v>
      </c>
      <c r="J439" s="64"/>
      <c r="M439" s="90"/>
    </row>
    <row r="440" spans="1:10" ht="12.75">
      <c r="A440" s="93">
        <v>481007</v>
      </c>
      <c r="B440" s="94" t="s">
        <v>464</v>
      </c>
      <c r="C440" s="95">
        <v>74767</v>
      </c>
      <c r="D440" s="92">
        <v>2365</v>
      </c>
      <c r="E440" s="92">
        <v>236624</v>
      </c>
      <c r="F440" s="92">
        <f>C440+E440-D440</f>
        <v>309026</v>
      </c>
      <c r="G440" s="92">
        <v>0</v>
      </c>
      <c r="H440" s="96">
        <f>+F440</f>
        <v>309026</v>
      </c>
      <c r="J440" s="64"/>
    </row>
    <row r="441" spans="1:10" ht="12.75">
      <c r="A441" s="93">
        <v>481008</v>
      </c>
      <c r="B441" s="94" t="s">
        <v>465</v>
      </c>
      <c r="C441" s="95">
        <v>154779</v>
      </c>
      <c r="D441" s="92">
        <v>118923</v>
      </c>
      <c r="E441" s="92">
        <v>131337</v>
      </c>
      <c r="F441" s="92">
        <f>C441+E441-D441</f>
        <v>167193</v>
      </c>
      <c r="G441" s="92">
        <v>0</v>
      </c>
      <c r="H441" s="96">
        <f>+F441</f>
        <v>167193</v>
      </c>
      <c r="J441" s="64"/>
    </row>
    <row r="442" spans="1:10" s="60" customFormat="1" ht="12.75">
      <c r="A442" s="61">
        <v>481500</v>
      </c>
      <c r="B442" s="62" t="s">
        <v>655</v>
      </c>
      <c r="C442" s="63">
        <v>-2321</v>
      </c>
      <c r="D442" s="56">
        <f>SUM(D443)</f>
        <v>0</v>
      </c>
      <c r="E442" s="56">
        <f>SUM(E443)</f>
        <v>0</v>
      </c>
      <c r="F442" s="56">
        <f>C442+E442-D442</f>
        <v>-2321</v>
      </c>
      <c r="G442" s="56">
        <v>0</v>
      </c>
      <c r="H442" s="57">
        <f>SUM(H443)</f>
        <v>-2321</v>
      </c>
      <c r="I442" s="126"/>
      <c r="J442" s="64"/>
    </row>
    <row r="443" spans="1:10" ht="12.75">
      <c r="A443" s="93">
        <v>481556</v>
      </c>
      <c r="B443" s="94" t="s">
        <v>650</v>
      </c>
      <c r="C443" s="95">
        <v>-2321</v>
      </c>
      <c r="D443" s="92">
        <v>0</v>
      </c>
      <c r="E443" s="92">
        <v>0</v>
      </c>
      <c r="F443" s="92">
        <f>C443+E443-D443</f>
        <v>-2321</v>
      </c>
      <c r="G443" s="92">
        <v>0</v>
      </c>
      <c r="H443" s="96">
        <f>+F443</f>
        <v>-2321</v>
      </c>
      <c r="J443" s="64"/>
    </row>
    <row r="444" spans="1:13" s="60" customFormat="1" ht="12.75" customHeight="1">
      <c r="A444" s="61">
        <v>500000</v>
      </c>
      <c r="B444" s="62" t="s">
        <v>466</v>
      </c>
      <c r="C444" s="63">
        <v>15063634</v>
      </c>
      <c r="D444" s="56">
        <f>SUM(D445+D491+D496+D501)</f>
        <v>13164366</v>
      </c>
      <c r="E444" s="56">
        <f>SUM(E445+E491+E496+E501)</f>
        <v>426155</v>
      </c>
      <c r="F444" s="56">
        <f>SUM(F445+F491+F496+F501)</f>
        <v>27801845</v>
      </c>
      <c r="G444" s="56">
        <f>SUM(G445+G491+G496+G501)</f>
        <v>0</v>
      </c>
      <c r="H444" s="57">
        <f>SUM(H445+H491+H496+H501)</f>
        <v>27801845</v>
      </c>
      <c r="I444" s="64">
        <f>+F444-H444</f>
        <v>0</v>
      </c>
      <c r="J444" s="64"/>
      <c r="K444" s="65"/>
      <c r="L444" s="65"/>
      <c r="M444" s="90"/>
    </row>
    <row r="445" spans="1:13" s="60" customFormat="1" ht="12.75">
      <c r="A445" s="61">
        <v>510000</v>
      </c>
      <c r="B445" s="62" t="s">
        <v>467</v>
      </c>
      <c r="C445" s="63">
        <v>14585339</v>
      </c>
      <c r="D445" s="56">
        <f>SUM(D446+D463+D466+D471+D473+D485)</f>
        <v>8069421</v>
      </c>
      <c r="E445" s="56">
        <f>SUM(E446+E463+E466+E471+E473+E485)</f>
        <v>281781</v>
      </c>
      <c r="F445" s="56">
        <f>SUM(F446+F463+F466+F471+F473+F485)</f>
        <v>22372979</v>
      </c>
      <c r="G445" s="56">
        <f>SUM(G446+G463+G466+G471+G473+G485)</f>
        <v>0</v>
      </c>
      <c r="H445" s="56">
        <f>SUM(H446+H463+H466+H471+H473+H485)</f>
        <v>22372979</v>
      </c>
      <c r="J445" s="64"/>
      <c r="K445" s="65"/>
      <c r="L445" s="65"/>
      <c r="M445" s="90"/>
    </row>
    <row r="446" spans="1:13" s="60" customFormat="1" ht="12.75">
      <c r="A446" s="61">
        <v>510100</v>
      </c>
      <c r="B446" s="62" t="s">
        <v>468</v>
      </c>
      <c r="C446" s="63">
        <v>5721982</v>
      </c>
      <c r="D446" s="56">
        <f>SUM(D447:D462)</f>
        <v>3364162</v>
      </c>
      <c r="E446" s="56">
        <f>SUM(E447:E462)</f>
        <v>3159</v>
      </c>
      <c r="F446" s="56">
        <f>SUM(F447:F462)</f>
        <v>9082985</v>
      </c>
      <c r="G446" s="56">
        <f>SUM(G447:G462)</f>
        <v>0</v>
      </c>
      <c r="H446" s="57">
        <f>SUM(H447:H462)</f>
        <v>9082985</v>
      </c>
      <c r="J446" s="64"/>
      <c r="K446" s="65"/>
      <c r="L446" s="65"/>
      <c r="M446" s="90"/>
    </row>
    <row r="447" spans="1:12" ht="12.75">
      <c r="A447" s="93">
        <v>510101</v>
      </c>
      <c r="B447" s="94" t="s">
        <v>469</v>
      </c>
      <c r="C447" s="95">
        <v>2017125</v>
      </c>
      <c r="D447" s="92">
        <v>613362</v>
      </c>
      <c r="E447" s="92">
        <v>0</v>
      </c>
      <c r="F447" s="92">
        <f aca="true" t="shared" si="37" ref="F447:F519">+C447+D447-E447</f>
        <v>2630487</v>
      </c>
      <c r="G447" s="92">
        <v>0</v>
      </c>
      <c r="H447" s="96">
        <f aca="true" t="shared" si="38" ref="H447:H462">+F447</f>
        <v>2630487</v>
      </c>
      <c r="J447" s="64"/>
      <c r="K447" s="103"/>
      <c r="L447" s="103"/>
    </row>
    <row r="448" spans="1:12" ht="12.75">
      <c r="A448" s="93">
        <v>510103</v>
      </c>
      <c r="B448" s="94" t="s">
        <v>470</v>
      </c>
      <c r="C448" s="95">
        <v>104787</v>
      </c>
      <c r="D448" s="92">
        <v>91144</v>
      </c>
      <c r="E448" s="92">
        <v>0</v>
      </c>
      <c r="F448" s="92">
        <f t="shared" si="37"/>
        <v>195931</v>
      </c>
      <c r="G448" s="92">
        <v>0</v>
      </c>
      <c r="H448" s="96">
        <f t="shared" si="38"/>
        <v>195931</v>
      </c>
      <c r="J448" s="64"/>
      <c r="K448" s="103"/>
      <c r="L448" s="103"/>
    </row>
    <row r="449" spans="1:10" ht="12.75">
      <c r="A449" s="93">
        <v>510106</v>
      </c>
      <c r="B449" s="94" t="s">
        <v>471</v>
      </c>
      <c r="C449" s="95">
        <v>1478977</v>
      </c>
      <c r="D449" s="92">
        <v>512062</v>
      </c>
      <c r="E449" s="92">
        <v>0</v>
      </c>
      <c r="F449" s="92">
        <f t="shared" si="37"/>
        <v>1991039</v>
      </c>
      <c r="G449" s="92">
        <v>0</v>
      </c>
      <c r="H449" s="96">
        <f t="shared" si="38"/>
        <v>1991039</v>
      </c>
      <c r="J449" s="64"/>
    </row>
    <row r="450" spans="1:10" ht="12.75">
      <c r="A450" s="93">
        <v>510109</v>
      </c>
      <c r="B450" s="94" t="s">
        <v>414</v>
      </c>
      <c r="C450" s="95">
        <v>424408</v>
      </c>
      <c r="D450" s="92">
        <v>472790</v>
      </c>
      <c r="E450" s="92">
        <v>3159</v>
      </c>
      <c r="F450" s="92">
        <f t="shared" si="37"/>
        <v>894039</v>
      </c>
      <c r="G450" s="92">
        <v>0</v>
      </c>
      <c r="H450" s="96">
        <f t="shared" si="38"/>
        <v>894039</v>
      </c>
      <c r="J450" s="64"/>
    </row>
    <row r="451" spans="1:10" ht="12.75">
      <c r="A451" s="93">
        <v>510113</v>
      </c>
      <c r="B451" s="94" t="s">
        <v>424</v>
      </c>
      <c r="C451" s="95">
        <v>68504</v>
      </c>
      <c r="D451" s="92">
        <v>206614</v>
      </c>
      <c r="E451" s="92">
        <v>0</v>
      </c>
      <c r="F451" s="92">
        <f t="shared" si="37"/>
        <v>275118</v>
      </c>
      <c r="G451" s="92">
        <v>0</v>
      </c>
      <c r="H451" s="96">
        <f t="shared" si="38"/>
        <v>275118</v>
      </c>
      <c r="J451" s="64"/>
    </row>
    <row r="452" spans="1:10" ht="12.75">
      <c r="A452" s="93">
        <v>510114</v>
      </c>
      <c r="B452" s="94" t="s">
        <v>5</v>
      </c>
      <c r="C452" s="95">
        <v>49243</v>
      </c>
      <c r="D452" s="92">
        <v>388385</v>
      </c>
      <c r="E452" s="92">
        <v>0</v>
      </c>
      <c r="F452" s="92">
        <f t="shared" si="37"/>
        <v>437628</v>
      </c>
      <c r="G452" s="92">
        <v>0</v>
      </c>
      <c r="H452" s="96">
        <f t="shared" si="38"/>
        <v>437628</v>
      </c>
      <c r="J452" s="64"/>
    </row>
    <row r="453" spans="1:10" ht="12.75">
      <c r="A453" s="93">
        <v>510117</v>
      </c>
      <c r="B453" s="94" t="s">
        <v>6</v>
      </c>
      <c r="C453" s="95">
        <v>10564</v>
      </c>
      <c r="D453" s="92">
        <v>243951</v>
      </c>
      <c r="E453" s="92">
        <v>0</v>
      </c>
      <c r="F453" s="92">
        <f t="shared" si="37"/>
        <v>254515</v>
      </c>
      <c r="G453" s="92">
        <v>0</v>
      </c>
      <c r="H453" s="96">
        <f t="shared" si="38"/>
        <v>254515</v>
      </c>
      <c r="J453" s="64"/>
    </row>
    <row r="454" spans="1:10" ht="12.75">
      <c r="A454" s="93">
        <v>510118</v>
      </c>
      <c r="B454" s="94" t="s">
        <v>7</v>
      </c>
      <c r="C454" s="95">
        <v>125</v>
      </c>
      <c r="D454" s="92">
        <v>12964</v>
      </c>
      <c r="E454" s="92">
        <v>0</v>
      </c>
      <c r="F454" s="92">
        <f t="shared" si="37"/>
        <v>13089</v>
      </c>
      <c r="G454" s="92">
        <v>0</v>
      </c>
      <c r="H454" s="96">
        <f t="shared" si="38"/>
        <v>13089</v>
      </c>
      <c r="J454" s="64"/>
    </row>
    <row r="455" spans="1:10" ht="12.75">
      <c r="A455" s="93">
        <v>510123</v>
      </c>
      <c r="B455" s="94" t="s">
        <v>472</v>
      </c>
      <c r="C455" s="95">
        <v>88589</v>
      </c>
      <c r="D455" s="92">
        <v>28226</v>
      </c>
      <c r="E455" s="92">
        <v>0</v>
      </c>
      <c r="F455" s="92">
        <f t="shared" si="37"/>
        <v>116815</v>
      </c>
      <c r="G455" s="92">
        <v>0</v>
      </c>
      <c r="H455" s="96">
        <f t="shared" si="38"/>
        <v>116815</v>
      </c>
      <c r="J455" s="64"/>
    </row>
    <row r="456" spans="1:10" ht="12.75">
      <c r="A456" s="93">
        <v>510124</v>
      </c>
      <c r="B456" s="94" t="s">
        <v>473</v>
      </c>
      <c r="C456" s="95">
        <v>834571</v>
      </c>
      <c r="D456" s="92">
        <v>359327</v>
      </c>
      <c r="E456" s="92">
        <v>0</v>
      </c>
      <c r="F456" s="92">
        <f t="shared" si="37"/>
        <v>1193898</v>
      </c>
      <c r="G456" s="92">
        <v>0</v>
      </c>
      <c r="H456" s="96">
        <f t="shared" si="38"/>
        <v>1193898</v>
      </c>
      <c r="J456" s="64"/>
    </row>
    <row r="457" spans="1:10" ht="12.75">
      <c r="A457" s="93">
        <v>510130</v>
      </c>
      <c r="B457" s="94" t="s">
        <v>474</v>
      </c>
      <c r="C457" s="95">
        <v>178837</v>
      </c>
      <c r="D457" s="92">
        <v>85589</v>
      </c>
      <c r="E457" s="92">
        <v>0</v>
      </c>
      <c r="F457" s="92">
        <f t="shared" si="37"/>
        <v>264426</v>
      </c>
      <c r="G457" s="92">
        <v>0</v>
      </c>
      <c r="H457" s="96">
        <f t="shared" si="38"/>
        <v>264426</v>
      </c>
      <c r="J457" s="64"/>
    </row>
    <row r="458" spans="1:10" ht="12.75">
      <c r="A458" s="93">
        <v>510131</v>
      </c>
      <c r="B458" s="94" t="s">
        <v>8</v>
      </c>
      <c r="C458" s="95">
        <v>104782</v>
      </c>
      <c r="D458" s="92">
        <v>26292</v>
      </c>
      <c r="E458" s="92">
        <v>0</v>
      </c>
      <c r="F458" s="92">
        <f t="shared" si="37"/>
        <v>131074</v>
      </c>
      <c r="G458" s="92">
        <v>0</v>
      </c>
      <c r="H458" s="96">
        <f t="shared" si="38"/>
        <v>131074</v>
      </c>
      <c r="J458" s="64"/>
    </row>
    <row r="459" spans="1:10" ht="12.75">
      <c r="A459" s="93">
        <v>510150</v>
      </c>
      <c r="B459" s="94" t="s">
        <v>475</v>
      </c>
      <c r="C459" s="95">
        <v>4235</v>
      </c>
      <c r="D459" s="92">
        <v>93138</v>
      </c>
      <c r="E459" s="92">
        <v>0</v>
      </c>
      <c r="F459" s="92">
        <f t="shared" si="37"/>
        <v>97373</v>
      </c>
      <c r="G459" s="92">
        <v>0</v>
      </c>
      <c r="H459" s="96">
        <f t="shared" si="38"/>
        <v>97373</v>
      </c>
      <c r="J459" s="64"/>
    </row>
    <row r="460" spans="1:10" ht="12.75">
      <c r="A460" s="93">
        <v>510152</v>
      </c>
      <c r="B460" s="94" t="s">
        <v>425</v>
      </c>
      <c r="C460" s="95">
        <v>148962</v>
      </c>
      <c r="D460" s="92">
        <v>112776</v>
      </c>
      <c r="E460" s="92">
        <v>0</v>
      </c>
      <c r="F460" s="92">
        <f t="shared" si="37"/>
        <v>261738</v>
      </c>
      <c r="G460" s="92">
        <v>0</v>
      </c>
      <c r="H460" s="96">
        <f t="shared" si="38"/>
        <v>261738</v>
      </c>
      <c r="J460" s="64"/>
    </row>
    <row r="461" spans="1:10" ht="12.75">
      <c r="A461" s="93">
        <v>510160</v>
      </c>
      <c r="B461" s="94" t="s">
        <v>476</v>
      </c>
      <c r="C461" s="95">
        <v>74102</v>
      </c>
      <c r="D461" s="92">
        <v>23094</v>
      </c>
      <c r="E461" s="92">
        <v>0</v>
      </c>
      <c r="F461" s="92">
        <f t="shared" si="37"/>
        <v>97196</v>
      </c>
      <c r="G461" s="92">
        <v>0</v>
      </c>
      <c r="H461" s="96">
        <f t="shared" si="38"/>
        <v>97196</v>
      </c>
      <c r="J461" s="64"/>
    </row>
    <row r="462" spans="1:10" ht="12.75">
      <c r="A462" s="93">
        <v>510164</v>
      </c>
      <c r="B462" s="104" t="s">
        <v>477</v>
      </c>
      <c r="C462" s="95">
        <v>134171</v>
      </c>
      <c r="D462" s="92">
        <v>94448</v>
      </c>
      <c r="E462" s="92">
        <v>0</v>
      </c>
      <c r="F462" s="92">
        <f t="shared" si="37"/>
        <v>228619</v>
      </c>
      <c r="G462" s="92">
        <v>0</v>
      </c>
      <c r="H462" s="96">
        <f t="shared" si="38"/>
        <v>228619</v>
      </c>
      <c r="J462" s="64"/>
    </row>
    <row r="463" spans="1:13" s="60" customFormat="1" ht="12.75">
      <c r="A463" s="61">
        <v>510200</v>
      </c>
      <c r="B463" s="62" t="s">
        <v>478</v>
      </c>
      <c r="C463" s="63">
        <v>154015</v>
      </c>
      <c r="D463" s="56">
        <f>SUM(D464:D465)</f>
        <v>77015</v>
      </c>
      <c r="E463" s="56">
        <f>SUM(E464:E465)</f>
        <v>0</v>
      </c>
      <c r="F463" s="56">
        <f t="shared" si="37"/>
        <v>231030</v>
      </c>
      <c r="G463" s="56">
        <f>SUM(G464:G465)</f>
        <v>0</v>
      </c>
      <c r="H463" s="57">
        <f>SUM(H464:H465)</f>
        <v>231030</v>
      </c>
      <c r="J463" s="64"/>
      <c r="M463" s="90"/>
    </row>
    <row r="464" spans="1:10" ht="12.75">
      <c r="A464" s="93">
        <v>510203</v>
      </c>
      <c r="B464" s="94" t="s">
        <v>479</v>
      </c>
      <c r="C464" s="95">
        <v>22413</v>
      </c>
      <c r="D464" s="92">
        <v>33148</v>
      </c>
      <c r="E464" s="92">
        <v>0</v>
      </c>
      <c r="F464" s="92">
        <f t="shared" si="37"/>
        <v>55561</v>
      </c>
      <c r="G464" s="92">
        <v>0</v>
      </c>
      <c r="H464" s="96">
        <f>+F464</f>
        <v>55561</v>
      </c>
      <c r="J464" s="64"/>
    </row>
    <row r="465" spans="1:10" ht="12.75">
      <c r="A465" s="93">
        <v>510209</v>
      </c>
      <c r="B465" s="94" t="s">
        <v>480</v>
      </c>
      <c r="C465" s="95">
        <v>131602</v>
      </c>
      <c r="D465" s="92">
        <v>43867</v>
      </c>
      <c r="E465" s="92">
        <v>0</v>
      </c>
      <c r="F465" s="92">
        <f t="shared" si="37"/>
        <v>175469</v>
      </c>
      <c r="G465" s="92">
        <v>0</v>
      </c>
      <c r="H465" s="96">
        <f>+F465</f>
        <v>175469</v>
      </c>
      <c r="J465" s="64"/>
    </row>
    <row r="466" spans="1:13" s="60" customFormat="1" ht="12.75">
      <c r="A466" s="61">
        <v>510300</v>
      </c>
      <c r="B466" s="62" t="s">
        <v>481</v>
      </c>
      <c r="C466" s="63">
        <v>2423119</v>
      </c>
      <c r="D466" s="56">
        <f>SUM(D467:D470)</f>
        <v>772554</v>
      </c>
      <c r="E466" s="56">
        <f>SUM(E467:E470)</f>
        <v>2493</v>
      </c>
      <c r="F466" s="56">
        <f t="shared" si="37"/>
        <v>3193180</v>
      </c>
      <c r="G466" s="56">
        <f>SUM(G467:G470)</f>
        <v>0</v>
      </c>
      <c r="H466" s="57">
        <f>SUM(H467:H470)</f>
        <v>3193180</v>
      </c>
      <c r="J466" s="64"/>
      <c r="M466" s="90"/>
    </row>
    <row r="467" spans="1:10" ht="12.75">
      <c r="A467" s="93">
        <v>510302</v>
      </c>
      <c r="B467" s="94" t="s">
        <v>482</v>
      </c>
      <c r="C467" s="95">
        <v>455528</v>
      </c>
      <c r="D467" s="92">
        <v>162059</v>
      </c>
      <c r="E467" s="92">
        <v>0</v>
      </c>
      <c r="F467" s="92">
        <f t="shared" si="37"/>
        <v>617587</v>
      </c>
      <c r="G467" s="92">
        <v>0</v>
      </c>
      <c r="H467" s="96">
        <f>+F467</f>
        <v>617587</v>
      </c>
      <c r="J467" s="64"/>
    </row>
    <row r="468" spans="1:10" ht="12.75">
      <c r="A468" s="93">
        <v>510303</v>
      </c>
      <c r="B468" s="94" t="s">
        <v>483</v>
      </c>
      <c r="C468" s="95">
        <v>803357</v>
      </c>
      <c r="D468" s="92">
        <v>259969</v>
      </c>
      <c r="E468" s="92">
        <v>1409</v>
      </c>
      <c r="F468" s="92">
        <f t="shared" si="37"/>
        <v>1061917</v>
      </c>
      <c r="G468" s="92">
        <v>0</v>
      </c>
      <c r="H468" s="96">
        <f>+F468</f>
        <v>1061917</v>
      </c>
      <c r="J468" s="64"/>
    </row>
    <row r="469" spans="1:10" ht="12.75">
      <c r="A469" s="93">
        <v>510305</v>
      </c>
      <c r="B469" s="94" t="s">
        <v>484</v>
      </c>
      <c r="C469" s="95">
        <v>49311</v>
      </c>
      <c r="D469" s="92">
        <v>15944</v>
      </c>
      <c r="E469" s="92">
        <v>0</v>
      </c>
      <c r="F469" s="92">
        <f t="shared" si="37"/>
        <v>65255</v>
      </c>
      <c r="G469" s="92">
        <v>0</v>
      </c>
      <c r="H469" s="96">
        <f>+F469</f>
        <v>65255</v>
      </c>
      <c r="J469" s="64"/>
    </row>
    <row r="470" spans="1:10" ht="12.75">
      <c r="A470" s="93">
        <v>510306</v>
      </c>
      <c r="B470" s="94" t="s">
        <v>485</v>
      </c>
      <c r="C470" s="95">
        <v>1114923</v>
      </c>
      <c r="D470" s="92">
        <v>334582</v>
      </c>
      <c r="E470" s="92">
        <v>1084</v>
      </c>
      <c r="F470" s="92">
        <f t="shared" si="37"/>
        <v>1448421</v>
      </c>
      <c r="G470" s="92">
        <v>0</v>
      </c>
      <c r="H470" s="96">
        <f>+F470</f>
        <v>1448421</v>
      </c>
      <c r="J470" s="64"/>
    </row>
    <row r="471" spans="1:13" s="60" customFormat="1" ht="12.75">
      <c r="A471" s="61">
        <v>510400</v>
      </c>
      <c r="B471" s="62" t="s">
        <v>486</v>
      </c>
      <c r="C471" s="63">
        <v>300213</v>
      </c>
      <c r="D471" s="56">
        <f>SUM(D472)</f>
        <v>121816</v>
      </c>
      <c r="E471" s="56">
        <f>SUM(E472)</f>
        <v>146</v>
      </c>
      <c r="F471" s="56">
        <f t="shared" si="37"/>
        <v>421883</v>
      </c>
      <c r="G471" s="56">
        <f>SUM(G472)</f>
        <v>0</v>
      </c>
      <c r="H471" s="57">
        <f>SUM(H472)</f>
        <v>421883</v>
      </c>
      <c r="J471" s="64"/>
      <c r="M471" s="90"/>
    </row>
    <row r="472" spans="1:10" ht="12.75">
      <c r="A472" s="93">
        <v>510401</v>
      </c>
      <c r="B472" s="94" t="s">
        <v>487</v>
      </c>
      <c r="C472" s="95">
        <v>300213</v>
      </c>
      <c r="D472" s="92">
        <v>121816</v>
      </c>
      <c r="E472" s="92">
        <v>146</v>
      </c>
      <c r="F472" s="92">
        <f t="shared" si="37"/>
        <v>421883</v>
      </c>
      <c r="G472" s="92">
        <v>0</v>
      </c>
      <c r="H472" s="96">
        <f>+F472</f>
        <v>421883</v>
      </c>
      <c r="J472" s="64"/>
    </row>
    <row r="473" spans="1:13" s="60" customFormat="1" ht="12.75">
      <c r="A473" s="61">
        <v>511100</v>
      </c>
      <c r="B473" s="62" t="s">
        <v>488</v>
      </c>
      <c r="C473" s="63">
        <v>5872542</v>
      </c>
      <c r="D473" s="56">
        <f>SUM(D474:D484)</f>
        <v>3174075</v>
      </c>
      <c r="E473" s="56">
        <f>SUM(E474:E484)</f>
        <v>256948</v>
      </c>
      <c r="F473" s="56">
        <f t="shared" si="37"/>
        <v>8789669</v>
      </c>
      <c r="G473" s="56">
        <f>SUM(G474:G484)</f>
        <v>0</v>
      </c>
      <c r="H473" s="57">
        <f>SUM(H474:H484)</f>
        <v>8789669</v>
      </c>
      <c r="J473" s="64"/>
      <c r="M473" s="90"/>
    </row>
    <row r="474" spans="1:10" ht="12.75">
      <c r="A474" s="93">
        <v>511106</v>
      </c>
      <c r="B474" s="94" t="s">
        <v>489</v>
      </c>
      <c r="C474" s="95">
        <v>2415328</v>
      </c>
      <c r="D474" s="92">
        <v>1708125</v>
      </c>
      <c r="E474" s="92">
        <v>22889</v>
      </c>
      <c r="F474" s="92">
        <f t="shared" si="37"/>
        <v>4100564</v>
      </c>
      <c r="G474" s="92">
        <v>0</v>
      </c>
      <c r="H474" s="96">
        <f aca="true" t="shared" si="39" ref="H474:H484">+F474</f>
        <v>4100564</v>
      </c>
      <c r="J474" s="64"/>
    </row>
    <row r="475" spans="1:10" ht="12.75">
      <c r="A475" s="93">
        <v>511113</v>
      </c>
      <c r="B475" s="94" t="s">
        <v>490</v>
      </c>
      <c r="C475" s="95">
        <v>316855</v>
      </c>
      <c r="D475" s="92">
        <v>108495</v>
      </c>
      <c r="E475" s="92">
        <v>0</v>
      </c>
      <c r="F475" s="92">
        <f t="shared" si="37"/>
        <v>425350</v>
      </c>
      <c r="G475" s="92">
        <v>0</v>
      </c>
      <c r="H475" s="96">
        <f t="shared" si="39"/>
        <v>425350</v>
      </c>
      <c r="J475" s="64"/>
    </row>
    <row r="476" spans="1:10" ht="12.75">
      <c r="A476" s="93">
        <v>511114</v>
      </c>
      <c r="B476" s="94" t="s">
        <v>386</v>
      </c>
      <c r="C476" s="95">
        <v>930719</v>
      </c>
      <c r="D476" s="92">
        <v>291313</v>
      </c>
      <c r="E476" s="92">
        <v>27171</v>
      </c>
      <c r="F476" s="92">
        <f t="shared" si="37"/>
        <v>1194861</v>
      </c>
      <c r="G476" s="92">
        <v>0</v>
      </c>
      <c r="H476" s="96">
        <f t="shared" si="39"/>
        <v>1194861</v>
      </c>
      <c r="J476" s="64"/>
    </row>
    <row r="477" spans="1:10" ht="12.75">
      <c r="A477" s="93">
        <v>511115</v>
      </c>
      <c r="B477" s="94" t="s">
        <v>491</v>
      </c>
      <c r="C477" s="95">
        <v>398253</v>
      </c>
      <c r="D477" s="92">
        <v>197240</v>
      </c>
      <c r="E477" s="92">
        <v>2585</v>
      </c>
      <c r="F477" s="92">
        <f t="shared" si="37"/>
        <v>592908</v>
      </c>
      <c r="G477" s="92">
        <v>0</v>
      </c>
      <c r="H477" s="96">
        <f t="shared" si="39"/>
        <v>592908</v>
      </c>
      <c r="J477" s="64"/>
    </row>
    <row r="478" spans="1:10" ht="12.75">
      <c r="A478" s="93">
        <v>511117</v>
      </c>
      <c r="B478" s="94" t="s">
        <v>492</v>
      </c>
      <c r="C478" s="95">
        <v>416503</v>
      </c>
      <c r="D478" s="92">
        <v>149341</v>
      </c>
      <c r="E478" s="92">
        <v>83</v>
      </c>
      <c r="F478" s="92">
        <f t="shared" si="37"/>
        <v>565761</v>
      </c>
      <c r="G478" s="92">
        <v>0</v>
      </c>
      <c r="H478" s="96">
        <f t="shared" si="39"/>
        <v>565761</v>
      </c>
      <c r="J478" s="64"/>
    </row>
    <row r="479" spans="1:10" ht="12.75">
      <c r="A479" s="93">
        <v>511118</v>
      </c>
      <c r="B479" s="94" t="s">
        <v>416</v>
      </c>
      <c r="C479" s="95">
        <v>443</v>
      </c>
      <c r="D479" s="92">
        <v>545</v>
      </c>
      <c r="E479" s="92">
        <v>0</v>
      </c>
      <c r="F479" s="92">
        <f t="shared" si="37"/>
        <v>988</v>
      </c>
      <c r="G479" s="92">
        <v>0</v>
      </c>
      <c r="H479" s="96">
        <f t="shared" si="39"/>
        <v>988</v>
      </c>
      <c r="J479" s="64"/>
    </row>
    <row r="480" spans="1:10" ht="12.75">
      <c r="A480" s="93">
        <v>511119</v>
      </c>
      <c r="B480" s="94" t="s">
        <v>493</v>
      </c>
      <c r="C480" s="95">
        <v>89839</v>
      </c>
      <c r="D480" s="92">
        <v>61003</v>
      </c>
      <c r="E480" s="92">
        <v>0</v>
      </c>
      <c r="F480" s="92">
        <f t="shared" si="37"/>
        <v>150842</v>
      </c>
      <c r="G480" s="92">
        <v>0</v>
      </c>
      <c r="H480" s="96">
        <f t="shared" si="39"/>
        <v>150842</v>
      </c>
      <c r="J480" s="64"/>
    </row>
    <row r="481" spans="1:10" ht="12.75">
      <c r="A481" s="93">
        <v>511121</v>
      </c>
      <c r="B481" s="94" t="s">
        <v>494</v>
      </c>
      <c r="C481" s="95">
        <v>134771</v>
      </c>
      <c r="D481" s="92">
        <v>45151</v>
      </c>
      <c r="E481" s="92">
        <v>4000</v>
      </c>
      <c r="F481" s="92">
        <f t="shared" si="37"/>
        <v>175922</v>
      </c>
      <c r="G481" s="92">
        <v>0</v>
      </c>
      <c r="H481" s="96">
        <f t="shared" si="39"/>
        <v>175922</v>
      </c>
      <c r="J481" s="64"/>
    </row>
    <row r="482" spans="1:10" ht="12.75">
      <c r="A482" s="93">
        <v>511123</v>
      </c>
      <c r="B482" s="94" t="s">
        <v>495</v>
      </c>
      <c r="C482" s="95">
        <v>1056924</v>
      </c>
      <c r="D482" s="92">
        <v>566214</v>
      </c>
      <c r="E482" s="92">
        <v>199674</v>
      </c>
      <c r="F482" s="92">
        <f t="shared" si="37"/>
        <v>1423464</v>
      </c>
      <c r="G482" s="92">
        <v>0</v>
      </c>
      <c r="H482" s="96">
        <f t="shared" si="39"/>
        <v>1423464</v>
      </c>
      <c r="J482" s="64"/>
    </row>
    <row r="483" spans="1:10" ht="12.75">
      <c r="A483" s="93">
        <v>511125</v>
      </c>
      <c r="B483" s="94" t="s">
        <v>496</v>
      </c>
      <c r="C483" s="95">
        <v>109182</v>
      </c>
      <c r="D483" s="92">
        <v>45765</v>
      </c>
      <c r="E483" s="92">
        <v>0</v>
      </c>
      <c r="F483" s="92">
        <f t="shared" si="37"/>
        <v>154947</v>
      </c>
      <c r="G483" s="92">
        <v>0</v>
      </c>
      <c r="H483" s="96">
        <f t="shared" si="39"/>
        <v>154947</v>
      </c>
      <c r="J483" s="64"/>
    </row>
    <row r="484" spans="1:10" ht="12.75">
      <c r="A484" s="93">
        <v>511190</v>
      </c>
      <c r="B484" s="94" t="s">
        <v>498</v>
      </c>
      <c r="C484" s="95">
        <v>3725</v>
      </c>
      <c r="D484" s="92">
        <v>883</v>
      </c>
      <c r="E484" s="92">
        <v>546</v>
      </c>
      <c r="F484" s="92">
        <f t="shared" si="37"/>
        <v>4062</v>
      </c>
      <c r="G484" s="92">
        <v>0</v>
      </c>
      <c r="H484" s="96">
        <f t="shared" si="39"/>
        <v>4062</v>
      </c>
      <c r="J484" s="64"/>
    </row>
    <row r="485" spans="1:10" s="60" customFormat="1" ht="12.75">
      <c r="A485" s="61">
        <v>512000</v>
      </c>
      <c r="B485" s="62" t="s">
        <v>499</v>
      </c>
      <c r="C485" s="63">
        <v>113468</v>
      </c>
      <c r="D485" s="56">
        <f>SUM(D486:D490)</f>
        <v>559799</v>
      </c>
      <c r="E485" s="56">
        <f>SUM(E486:E490)</f>
        <v>19035</v>
      </c>
      <c r="F485" s="56">
        <f t="shared" si="37"/>
        <v>654232</v>
      </c>
      <c r="G485" s="56">
        <f>SUM(G486:G489)</f>
        <v>0</v>
      </c>
      <c r="H485" s="57">
        <f>SUM(H486:H490)</f>
        <v>654232</v>
      </c>
      <c r="J485" s="64"/>
    </row>
    <row r="486" spans="1:10" ht="12.75">
      <c r="A486" s="93">
        <v>512001</v>
      </c>
      <c r="B486" s="94" t="s">
        <v>500</v>
      </c>
      <c r="C486" s="95">
        <v>59857</v>
      </c>
      <c r="D486" s="92">
        <v>1018</v>
      </c>
      <c r="E486" s="92">
        <v>0</v>
      </c>
      <c r="F486" s="92">
        <f t="shared" si="37"/>
        <v>60875</v>
      </c>
      <c r="G486" s="92">
        <v>0</v>
      </c>
      <c r="H486" s="96">
        <f aca="true" t="shared" si="40" ref="H486:H495">+F486</f>
        <v>60875</v>
      </c>
      <c r="J486" s="64"/>
    </row>
    <row r="487" spans="1:10" ht="12.75">
      <c r="A487" s="93">
        <v>512002</v>
      </c>
      <c r="B487" s="94" t="s">
        <v>658</v>
      </c>
      <c r="C487" s="95">
        <v>23828</v>
      </c>
      <c r="D487" s="92">
        <v>44654</v>
      </c>
      <c r="E487" s="92">
        <v>0</v>
      </c>
      <c r="F487" s="92">
        <f t="shared" si="37"/>
        <v>68482</v>
      </c>
      <c r="G487" s="92">
        <v>0</v>
      </c>
      <c r="H487" s="96">
        <f t="shared" si="40"/>
        <v>68482</v>
      </c>
      <c r="J487" s="64"/>
    </row>
    <row r="488" spans="1:10" ht="12.75">
      <c r="A488" s="93">
        <v>512010</v>
      </c>
      <c r="B488" s="94" t="s">
        <v>9</v>
      </c>
      <c r="C488" s="95">
        <v>475</v>
      </c>
      <c r="D488" s="92">
        <v>0</v>
      </c>
      <c r="E488" s="92">
        <v>0</v>
      </c>
      <c r="F488" s="92">
        <f t="shared" si="37"/>
        <v>475</v>
      </c>
      <c r="G488" s="92">
        <v>0</v>
      </c>
      <c r="H488" s="96">
        <f t="shared" si="40"/>
        <v>475</v>
      </c>
      <c r="J488" s="64"/>
    </row>
    <row r="489" spans="1:10" ht="12.75">
      <c r="A489" s="93">
        <v>512024</v>
      </c>
      <c r="B489" s="94" t="s">
        <v>420</v>
      </c>
      <c r="C489" s="95">
        <v>29308</v>
      </c>
      <c r="D489" s="92">
        <v>48151</v>
      </c>
      <c r="E489" s="92">
        <v>19035</v>
      </c>
      <c r="F489" s="92">
        <f t="shared" si="37"/>
        <v>58424</v>
      </c>
      <c r="G489" s="92">
        <v>0</v>
      </c>
      <c r="H489" s="96">
        <f t="shared" si="40"/>
        <v>58424</v>
      </c>
      <c r="J489" s="64"/>
    </row>
    <row r="490" spans="1:10" ht="12.75">
      <c r="A490" s="93">
        <v>512026</v>
      </c>
      <c r="B490" s="94" t="s">
        <v>674</v>
      </c>
      <c r="C490" s="95">
        <v>0</v>
      </c>
      <c r="D490" s="92">
        <v>465976</v>
      </c>
      <c r="E490" s="92">
        <v>0</v>
      </c>
      <c r="F490" s="92">
        <f t="shared" si="37"/>
        <v>465976</v>
      </c>
      <c r="G490" s="92">
        <v>0</v>
      </c>
      <c r="H490" s="127">
        <f t="shared" si="40"/>
        <v>465976</v>
      </c>
      <c r="J490" s="64"/>
    </row>
    <row r="491" spans="1:10" s="60" customFormat="1" ht="12.75">
      <c r="A491" s="61">
        <v>530000</v>
      </c>
      <c r="B491" s="62" t="s">
        <v>600</v>
      </c>
      <c r="C491" s="63">
        <v>0</v>
      </c>
      <c r="D491" s="56">
        <f>SUM(D492+D494)</f>
        <v>18572</v>
      </c>
      <c r="E491" s="56">
        <f>SUM(E492+E494)</f>
        <v>5370</v>
      </c>
      <c r="F491" s="56">
        <f>C491+D491-E491</f>
        <v>13202</v>
      </c>
      <c r="G491" s="56">
        <f>SUM(G492)</f>
        <v>0</v>
      </c>
      <c r="H491" s="128">
        <f t="shared" si="40"/>
        <v>13202</v>
      </c>
      <c r="J491" s="64"/>
    </row>
    <row r="492" spans="1:10" s="60" customFormat="1" ht="12.75">
      <c r="A492" s="61">
        <v>530400</v>
      </c>
      <c r="B492" s="62" t="s">
        <v>336</v>
      </c>
      <c r="C492" s="63">
        <v>0</v>
      </c>
      <c r="D492" s="56">
        <f>SUM(D493)</f>
        <v>8572</v>
      </c>
      <c r="E492" s="56">
        <f>SUM(E493)</f>
        <v>1870</v>
      </c>
      <c r="F492" s="56">
        <f>C492+D492-E492</f>
        <v>6702</v>
      </c>
      <c r="G492" s="56">
        <f>SUM(G493)</f>
        <v>0</v>
      </c>
      <c r="H492" s="128">
        <f t="shared" si="40"/>
        <v>6702</v>
      </c>
      <c r="J492" s="64"/>
    </row>
    <row r="493" spans="1:10" ht="12.75">
      <c r="A493" s="93">
        <v>530405</v>
      </c>
      <c r="B493" s="94" t="s">
        <v>649</v>
      </c>
      <c r="C493" s="95">
        <v>0</v>
      </c>
      <c r="D493" s="92">
        <v>8572</v>
      </c>
      <c r="E493" s="92">
        <v>1870</v>
      </c>
      <c r="F493" s="92">
        <f>C493+D493-E493</f>
        <v>6702</v>
      </c>
      <c r="G493" s="92">
        <v>0</v>
      </c>
      <c r="H493" s="127">
        <f t="shared" si="40"/>
        <v>6702</v>
      </c>
      <c r="J493" s="97"/>
    </row>
    <row r="494" spans="1:10" s="60" customFormat="1" ht="12.75">
      <c r="A494" s="61">
        <v>531400</v>
      </c>
      <c r="B494" s="62" t="s">
        <v>588</v>
      </c>
      <c r="C494" s="63">
        <v>0</v>
      </c>
      <c r="D494" s="56">
        <f>SUM(D495)</f>
        <v>10000</v>
      </c>
      <c r="E494" s="56">
        <f>SUM(E495)</f>
        <v>3500</v>
      </c>
      <c r="F494" s="56">
        <f>C494+D494-E494</f>
        <v>6500</v>
      </c>
      <c r="G494" s="56">
        <v>0</v>
      </c>
      <c r="H494" s="128">
        <f t="shared" si="40"/>
        <v>6500</v>
      </c>
      <c r="J494" s="64"/>
    </row>
    <row r="495" spans="1:10" ht="12.75">
      <c r="A495" s="93">
        <v>531401</v>
      </c>
      <c r="B495" s="94" t="s">
        <v>589</v>
      </c>
      <c r="C495" s="95">
        <v>0</v>
      </c>
      <c r="D495" s="92">
        <v>10000</v>
      </c>
      <c r="E495" s="92">
        <v>3500</v>
      </c>
      <c r="F495" s="92">
        <f>C495+D495-E495</f>
        <v>6500</v>
      </c>
      <c r="G495" s="92">
        <v>0</v>
      </c>
      <c r="H495" s="127">
        <f t="shared" si="40"/>
        <v>6500</v>
      </c>
      <c r="J495" s="97"/>
    </row>
    <row r="496" spans="1:10" ht="12.75">
      <c r="A496" s="61">
        <v>580000</v>
      </c>
      <c r="B496" s="62" t="s">
        <v>501</v>
      </c>
      <c r="C496" s="63">
        <v>478295</v>
      </c>
      <c r="D496" s="56">
        <f>SUM(D497+D499)</f>
        <v>202872</v>
      </c>
      <c r="E496" s="56">
        <f>SUM(E497+E499)</f>
        <v>139004</v>
      </c>
      <c r="F496" s="56">
        <f t="shared" si="37"/>
        <v>542163</v>
      </c>
      <c r="G496" s="56">
        <f>SUM(G497)</f>
        <v>0</v>
      </c>
      <c r="H496" s="56">
        <f>SUM(H497+H499)</f>
        <v>542163</v>
      </c>
      <c r="I496" s="60"/>
      <c r="J496" s="64"/>
    </row>
    <row r="497" spans="1:10" ht="12.75">
      <c r="A497" s="61">
        <v>580800</v>
      </c>
      <c r="B497" s="62" t="s">
        <v>502</v>
      </c>
      <c r="C497" s="63">
        <v>478295</v>
      </c>
      <c r="D497" s="56">
        <f>SUM(D498)</f>
        <v>202872</v>
      </c>
      <c r="E497" s="56">
        <f>SUM(E498)</f>
        <v>0</v>
      </c>
      <c r="F497" s="56">
        <f t="shared" si="37"/>
        <v>681167</v>
      </c>
      <c r="G497" s="56">
        <f>SUM(G498)</f>
        <v>0</v>
      </c>
      <c r="H497" s="57">
        <f>SUM(H498)</f>
        <v>681167</v>
      </c>
      <c r="I497" s="60"/>
      <c r="J497" s="64"/>
    </row>
    <row r="498" spans="1:10" ht="12.75">
      <c r="A498" s="93">
        <v>580802</v>
      </c>
      <c r="B498" s="94" t="s">
        <v>503</v>
      </c>
      <c r="C498" s="95">
        <v>478295</v>
      </c>
      <c r="D498" s="92">
        <v>202872</v>
      </c>
      <c r="E498" s="92">
        <v>0</v>
      </c>
      <c r="F498" s="92">
        <f t="shared" si="37"/>
        <v>681167</v>
      </c>
      <c r="G498" s="92">
        <v>0</v>
      </c>
      <c r="H498" s="96">
        <f>+F498</f>
        <v>681167</v>
      </c>
      <c r="J498" s="64"/>
    </row>
    <row r="499" spans="1:10" s="60" customFormat="1" ht="12.75">
      <c r="A499" s="61">
        <v>581500</v>
      </c>
      <c r="B499" s="62" t="s">
        <v>655</v>
      </c>
      <c r="C499" s="63">
        <v>0</v>
      </c>
      <c r="D499" s="56">
        <f>SUM(D500)</f>
        <v>0</v>
      </c>
      <c r="E499" s="56">
        <f>SUM(E500)</f>
        <v>139004</v>
      </c>
      <c r="F499" s="56">
        <f t="shared" si="37"/>
        <v>-139004</v>
      </c>
      <c r="G499" s="56">
        <f>SUM(G500)</f>
        <v>0</v>
      </c>
      <c r="H499" s="57">
        <f>+F499</f>
        <v>-139004</v>
      </c>
      <c r="J499" s="64"/>
    </row>
    <row r="500" spans="1:10" ht="12.75">
      <c r="A500" s="93">
        <v>581590</v>
      </c>
      <c r="B500" s="94" t="s">
        <v>673</v>
      </c>
      <c r="C500" s="95">
        <v>0</v>
      </c>
      <c r="D500" s="92">
        <v>0</v>
      </c>
      <c r="E500" s="92">
        <v>139004</v>
      </c>
      <c r="F500" s="92">
        <f t="shared" si="37"/>
        <v>-139004</v>
      </c>
      <c r="G500" s="92">
        <v>0</v>
      </c>
      <c r="H500" s="96">
        <f>+F500</f>
        <v>-139004</v>
      </c>
      <c r="J500" s="64"/>
    </row>
    <row r="501" spans="1:10" s="60" customFormat="1" ht="12.75">
      <c r="A501" s="61">
        <v>590000</v>
      </c>
      <c r="B501" s="62" t="s">
        <v>670</v>
      </c>
      <c r="C501" s="63">
        <v>0</v>
      </c>
      <c r="D501" s="56">
        <f aca="true" t="shared" si="41" ref="D501:F502">SUM(D502)</f>
        <v>4873501</v>
      </c>
      <c r="E501" s="56">
        <f t="shared" si="41"/>
        <v>0</v>
      </c>
      <c r="F501" s="56">
        <f t="shared" si="41"/>
        <v>4873501</v>
      </c>
      <c r="G501" s="56">
        <f>SUM(G446:G498)</f>
        <v>0</v>
      </c>
      <c r="H501" s="57">
        <f>SUM(H502)</f>
        <v>4873501</v>
      </c>
      <c r="J501" s="64"/>
    </row>
    <row r="502" spans="1:10" s="60" customFormat="1" ht="12.75">
      <c r="A502" s="61">
        <v>590500</v>
      </c>
      <c r="B502" s="62" t="s">
        <v>670</v>
      </c>
      <c r="C502" s="63">
        <v>0</v>
      </c>
      <c r="D502" s="56">
        <f t="shared" si="41"/>
        <v>4873501</v>
      </c>
      <c r="E502" s="56">
        <f t="shared" si="41"/>
        <v>0</v>
      </c>
      <c r="F502" s="56">
        <f t="shared" si="41"/>
        <v>4873501</v>
      </c>
      <c r="G502" s="56">
        <f>SUM(G503)</f>
        <v>0</v>
      </c>
      <c r="H502" s="57">
        <f>SUM(H503)</f>
        <v>4873501</v>
      </c>
      <c r="J502" s="64"/>
    </row>
    <row r="503" spans="1:10" ht="12.75">
      <c r="A503" s="93">
        <v>590501</v>
      </c>
      <c r="B503" s="94" t="s">
        <v>671</v>
      </c>
      <c r="C503" s="95">
        <v>0</v>
      </c>
      <c r="D503" s="92">
        <v>4873501</v>
      </c>
      <c r="E503" s="92">
        <v>0</v>
      </c>
      <c r="F503" s="92">
        <f>+C503+D503+E503</f>
        <v>4873501</v>
      </c>
      <c r="G503" s="92">
        <v>0</v>
      </c>
      <c r="H503" s="96">
        <f>+F503</f>
        <v>4873501</v>
      </c>
      <c r="J503" s="64"/>
    </row>
    <row r="504" spans="1:10" s="60" customFormat="1" ht="12.75">
      <c r="A504" s="61">
        <v>600000</v>
      </c>
      <c r="B504" s="62" t="s">
        <v>504</v>
      </c>
      <c r="C504" s="63">
        <v>9956560</v>
      </c>
      <c r="D504" s="56">
        <f>SUM(D505)</f>
        <v>5361453</v>
      </c>
      <c r="E504" s="56">
        <f>SUM(E505)</f>
        <v>0</v>
      </c>
      <c r="F504" s="56">
        <f t="shared" si="37"/>
        <v>15318013</v>
      </c>
      <c r="G504" s="56">
        <f>SUM(G505)</f>
        <v>0</v>
      </c>
      <c r="H504" s="57">
        <f>SUM(H505)</f>
        <v>15318013</v>
      </c>
      <c r="J504" s="64"/>
    </row>
    <row r="505" spans="1:10" s="60" customFormat="1" ht="12.75">
      <c r="A505" s="61">
        <v>630000</v>
      </c>
      <c r="B505" s="62" t="s">
        <v>505</v>
      </c>
      <c r="C505" s="63">
        <v>9956560</v>
      </c>
      <c r="D505" s="56">
        <f>SUM(D506)</f>
        <v>5361453</v>
      </c>
      <c r="E505" s="56">
        <f>SUM(E506)</f>
        <v>0</v>
      </c>
      <c r="F505" s="56">
        <f t="shared" si="37"/>
        <v>15318013</v>
      </c>
      <c r="G505" s="56">
        <f>SUM(G506)</f>
        <v>0</v>
      </c>
      <c r="H505" s="57">
        <f>SUM(H506)</f>
        <v>15318013</v>
      </c>
      <c r="J505" s="64"/>
    </row>
    <row r="506" spans="1:10" s="60" customFormat="1" ht="12.75">
      <c r="A506" s="61">
        <v>630500</v>
      </c>
      <c r="B506" s="62" t="s">
        <v>447</v>
      </c>
      <c r="C506" s="63">
        <v>9956560</v>
      </c>
      <c r="D506" s="56">
        <f>SUM(D507:D508)</f>
        <v>5361453</v>
      </c>
      <c r="E506" s="56">
        <f>SUM(E507:E508)</f>
        <v>0</v>
      </c>
      <c r="F506" s="56">
        <f t="shared" si="37"/>
        <v>15318013</v>
      </c>
      <c r="G506" s="56">
        <f>SUM(G507:G508)</f>
        <v>0</v>
      </c>
      <c r="H506" s="57">
        <f>SUM(H507:H508)</f>
        <v>15318013</v>
      </c>
      <c r="J506" s="64"/>
    </row>
    <row r="507" spans="1:10" ht="14.25" customHeight="1">
      <c r="A507" s="93">
        <v>630508</v>
      </c>
      <c r="B507" s="94" t="s">
        <v>506</v>
      </c>
      <c r="C507" s="95">
        <v>9607411</v>
      </c>
      <c r="D507" s="92">
        <v>5062078</v>
      </c>
      <c r="E507" s="92">
        <v>0</v>
      </c>
      <c r="F507" s="92">
        <f t="shared" si="37"/>
        <v>14669489</v>
      </c>
      <c r="G507" s="92">
        <v>0</v>
      </c>
      <c r="H507" s="96">
        <f>+F507</f>
        <v>14669489</v>
      </c>
      <c r="J507" s="64"/>
    </row>
    <row r="508" spans="1:10" ht="14.25" customHeight="1">
      <c r="A508" s="93">
        <v>630509</v>
      </c>
      <c r="B508" s="94" t="s">
        <v>507</v>
      </c>
      <c r="C508" s="95">
        <v>349149</v>
      </c>
      <c r="D508" s="92">
        <v>299375</v>
      </c>
      <c r="E508" s="92">
        <v>0</v>
      </c>
      <c r="F508" s="92">
        <f t="shared" si="37"/>
        <v>648524</v>
      </c>
      <c r="G508" s="92">
        <v>0</v>
      </c>
      <c r="H508" s="96">
        <f>+F508</f>
        <v>648524</v>
      </c>
      <c r="J508" s="64"/>
    </row>
    <row r="509" spans="1:10" s="60" customFormat="1" ht="12.75">
      <c r="A509" s="61">
        <v>700000</v>
      </c>
      <c r="B509" s="62" t="s">
        <v>508</v>
      </c>
      <c r="C509" s="63">
        <v>0</v>
      </c>
      <c r="D509" s="56">
        <f>SUM(D510)</f>
        <v>5512830</v>
      </c>
      <c r="E509" s="56">
        <f>SUM(E510)</f>
        <v>5512830</v>
      </c>
      <c r="F509" s="56">
        <f t="shared" si="37"/>
        <v>0</v>
      </c>
      <c r="G509" s="56">
        <f>SUM(G510)</f>
        <v>0</v>
      </c>
      <c r="H509" s="57">
        <f>SUM(H510)</f>
        <v>0</v>
      </c>
      <c r="J509" s="64"/>
    </row>
    <row r="510" spans="1:10" s="60" customFormat="1" ht="12.75">
      <c r="A510" s="61">
        <v>720000</v>
      </c>
      <c r="B510" s="62" t="s">
        <v>447</v>
      </c>
      <c r="C510" s="63">
        <v>0</v>
      </c>
      <c r="D510" s="56">
        <f>SUM(D511+D516)</f>
        <v>5512830</v>
      </c>
      <c r="E510" s="56">
        <f>SUM(E511+E516)</f>
        <v>5512830</v>
      </c>
      <c r="F510" s="56">
        <f t="shared" si="37"/>
        <v>0</v>
      </c>
      <c r="G510" s="56">
        <f>SUM(G511+G516)</f>
        <v>0</v>
      </c>
      <c r="H510" s="57">
        <f>SUM(H511)</f>
        <v>0</v>
      </c>
      <c r="J510" s="64"/>
    </row>
    <row r="511" spans="1:10" s="60" customFormat="1" ht="12.75">
      <c r="A511" s="61">
        <v>720800</v>
      </c>
      <c r="B511" s="62" t="s">
        <v>509</v>
      </c>
      <c r="C511" s="63">
        <v>0</v>
      </c>
      <c r="D511" s="56">
        <f>SUM(D512:D515)</f>
        <v>5213455</v>
      </c>
      <c r="E511" s="56">
        <f>SUM(E512:E515)</f>
        <v>5213455</v>
      </c>
      <c r="F511" s="56">
        <f t="shared" si="37"/>
        <v>0</v>
      </c>
      <c r="G511" s="56">
        <f>SUM(G512:G515)</f>
        <v>0</v>
      </c>
      <c r="H511" s="57">
        <f>SUM(H512:H515)</f>
        <v>0</v>
      </c>
      <c r="J511" s="64"/>
    </row>
    <row r="512" spans="1:10" ht="12.75">
      <c r="A512" s="93">
        <v>720802</v>
      </c>
      <c r="B512" s="94" t="s">
        <v>497</v>
      </c>
      <c r="C512" s="95">
        <v>1080258</v>
      </c>
      <c r="D512" s="92">
        <v>1158561</v>
      </c>
      <c r="E512" s="92">
        <v>1719</v>
      </c>
      <c r="F512" s="92">
        <f t="shared" si="37"/>
        <v>2237100</v>
      </c>
      <c r="G512" s="92">
        <v>0</v>
      </c>
      <c r="H512" s="96">
        <f>+F512</f>
        <v>2237100</v>
      </c>
      <c r="J512" s="64"/>
    </row>
    <row r="513" spans="1:10" ht="12.75">
      <c r="A513" s="93">
        <v>720803</v>
      </c>
      <c r="B513" s="94" t="s">
        <v>510</v>
      </c>
      <c r="C513" s="95">
        <v>8088151</v>
      </c>
      <c r="D513" s="92">
        <v>3641854</v>
      </c>
      <c r="E513" s="92">
        <v>6234</v>
      </c>
      <c r="F513" s="92">
        <f t="shared" si="37"/>
        <v>11723771</v>
      </c>
      <c r="G513" s="92">
        <v>0</v>
      </c>
      <c r="H513" s="96">
        <f>+F513</f>
        <v>11723771</v>
      </c>
      <c r="J513" s="64"/>
    </row>
    <row r="514" spans="1:10" ht="12.75">
      <c r="A514" s="93">
        <v>720807</v>
      </c>
      <c r="B514" s="94" t="s">
        <v>603</v>
      </c>
      <c r="C514" s="95">
        <v>439002</v>
      </c>
      <c r="D514" s="92">
        <v>413040</v>
      </c>
      <c r="E514" s="92">
        <v>143424</v>
      </c>
      <c r="F514" s="92">
        <f t="shared" si="37"/>
        <v>708618</v>
      </c>
      <c r="G514" s="92">
        <v>0</v>
      </c>
      <c r="H514" s="96">
        <f>+F514</f>
        <v>708618</v>
      </c>
      <c r="J514" s="64"/>
    </row>
    <row r="515" spans="1:10" ht="12.75">
      <c r="A515" s="93">
        <v>720895</v>
      </c>
      <c r="B515" s="94" t="s">
        <v>511</v>
      </c>
      <c r="C515" s="95">
        <v>-9607411</v>
      </c>
      <c r="D515" s="92">
        <v>0</v>
      </c>
      <c r="E515" s="92">
        <v>5062078</v>
      </c>
      <c r="F515" s="92">
        <f t="shared" si="37"/>
        <v>-14669489</v>
      </c>
      <c r="G515" s="92">
        <v>0</v>
      </c>
      <c r="H515" s="96">
        <f>+F515</f>
        <v>-14669489</v>
      </c>
      <c r="J515" s="64"/>
    </row>
    <row r="516" spans="1:10" s="60" customFormat="1" ht="12.75">
      <c r="A516" s="61">
        <v>720900</v>
      </c>
      <c r="B516" s="62" t="s">
        <v>133</v>
      </c>
      <c r="C516" s="63">
        <v>0</v>
      </c>
      <c r="D516" s="56">
        <f>SUM(D517:D519)</f>
        <v>299375</v>
      </c>
      <c r="E516" s="56">
        <f>SUM(E517:E519)</f>
        <v>299375</v>
      </c>
      <c r="F516" s="56">
        <f t="shared" si="37"/>
        <v>0</v>
      </c>
      <c r="G516" s="56">
        <f>SUM(G518:G519)</f>
        <v>0</v>
      </c>
      <c r="H516" s="57">
        <f>SUM(H517:H519)</f>
        <v>0</v>
      </c>
      <c r="J516" s="64"/>
    </row>
    <row r="517" spans="1:10" ht="12.75">
      <c r="A517" s="93">
        <v>720902</v>
      </c>
      <c r="B517" s="94" t="s">
        <v>497</v>
      </c>
      <c r="C517" s="95">
        <v>3665</v>
      </c>
      <c r="D517" s="92">
        <v>14401</v>
      </c>
      <c r="E517" s="92">
        <v>0</v>
      </c>
      <c r="F517" s="92">
        <f>+C517+D517-E517</f>
        <v>18066</v>
      </c>
      <c r="G517" s="92">
        <v>0</v>
      </c>
      <c r="H517" s="96">
        <f>+F517</f>
        <v>18066</v>
      </c>
      <c r="J517" s="97"/>
    </row>
    <row r="518" spans="1:10" ht="12.75">
      <c r="A518" s="93">
        <v>720903</v>
      </c>
      <c r="B518" s="94" t="s">
        <v>512</v>
      </c>
      <c r="C518" s="95">
        <v>345484</v>
      </c>
      <c r="D518" s="92">
        <v>284974</v>
      </c>
      <c r="E518" s="92">
        <v>0</v>
      </c>
      <c r="F518" s="92">
        <f t="shared" si="37"/>
        <v>630458</v>
      </c>
      <c r="G518" s="92">
        <v>0</v>
      </c>
      <c r="H518" s="96">
        <f>+F518</f>
        <v>630458</v>
      </c>
      <c r="J518" s="64"/>
    </row>
    <row r="519" spans="1:10" ht="12.75">
      <c r="A519" s="93">
        <v>720995</v>
      </c>
      <c r="B519" s="94" t="s">
        <v>511</v>
      </c>
      <c r="C519" s="95">
        <v>-349149</v>
      </c>
      <c r="D519" s="92">
        <v>0</v>
      </c>
      <c r="E519" s="92">
        <v>299375</v>
      </c>
      <c r="F519" s="92">
        <f t="shared" si="37"/>
        <v>-648524</v>
      </c>
      <c r="G519" s="92">
        <v>0</v>
      </c>
      <c r="H519" s="96">
        <f>+F519</f>
        <v>-648524</v>
      </c>
      <c r="J519" s="64"/>
    </row>
    <row r="520" spans="1:10" s="60" customFormat="1" ht="12.75">
      <c r="A520" s="61">
        <v>800000</v>
      </c>
      <c r="B520" s="62" t="s">
        <v>525</v>
      </c>
      <c r="C520" s="56">
        <v>0</v>
      </c>
      <c r="D520" s="56">
        <f>SUM(D521+D524+D533)</f>
        <v>3072601</v>
      </c>
      <c r="E520" s="56">
        <f>SUM(E521+E524+E533)</f>
        <v>3072601</v>
      </c>
      <c r="F520" s="56">
        <f>SUM(F521+F524+F533)</f>
        <v>0</v>
      </c>
      <c r="G520" s="56">
        <v>0</v>
      </c>
      <c r="H520" s="57">
        <f>SUM(H521+H524+H533)</f>
        <v>0</v>
      </c>
      <c r="J520" s="64"/>
    </row>
    <row r="521" spans="1:10" s="60" customFormat="1" ht="12.75">
      <c r="A521" s="61">
        <v>810000</v>
      </c>
      <c r="B521" s="62" t="s">
        <v>526</v>
      </c>
      <c r="C521" s="56">
        <v>211000</v>
      </c>
      <c r="D521" s="56">
        <f aca="true" t="shared" si="42" ref="D521:F522">+D522</f>
        <v>85947</v>
      </c>
      <c r="E521" s="56">
        <f t="shared" si="42"/>
        <v>0</v>
      </c>
      <c r="F521" s="56">
        <f t="shared" si="42"/>
        <v>296947</v>
      </c>
      <c r="G521" s="56">
        <v>0</v>
      </c>
      <c r="H521" s="57">
        <f>+H522</f>
        <v>296947</v>
      </c>
      <c r="J521" s="64"/>
    </row>
    <row r="522" spans="1:10" s="60" customFormat="1" ht="12.75">
      <c r="A522" s="61">
        <v>812000</v>
      </c>
      <c r="B522" s="62" t="s">
        <v>527</v>
      </c>
      <c r="C522" s="56">
        <v>211000</v>
      </c>
      <c r="D522" s="56">
        <f t="shared" si="42"/>
        <v>85947</v>
      </c>
      <c r="E522" s="56">
        <f t="shared" si="42"/>
        <v>0</v>
      </c>
      <c r="F522" s="56">
        <f t="shared" si="42"/>
        <v>296947</v>
      </c>
      <c r="G522" s="56">
        <v>0</v>
      </c>
      <c r="H522" s="57">
        <f>+H523</f>
        <v>296947</v>
      </c>
      <c r="J522" s="64"/>
    </row>
    <row r="523" spans="1:10" ht="12.75">
      <c r="A523" s="93">
        <v>812004</v>
      </c>
      <c r="B523" s="94" t="s">
        <v>636</v>
      </c>
      <c r="C523" s="92">
        <v>211000</v>
      </c>
      <c r="D523" s="92">
        <v>85947</v>
      </c>
      <c r="E523" s="92">
        <v>0</v>
      </c>
      <c r="F523" s="92">
        <f>+C523+D523-E523</f>
        <v>296947</v>
      </c>
      <c r="G523" s="92">
        <v>0</v>
      </c>
      <c r="H523" s="96">
        <f>+F523</f>
        <v>296947</v>
      </c>
      <c r="J523" s="64"/>
    </row>
    <row r="524" spans="1:10" s="60" customFormat="1" ht="12.75">
      <c r="A524" s="61">
        <v>830000</v>
      </c>
      <c r="B524" s="62" t="s">
        <v>528</v>
      </c>
      <c r="C524" s="56">
        <v>2770296</v>
      </c>
      <c r="D524" s="56">
        <f>SUM(D525+D528+D530)</f>
        <v>205336</v>
      </c>
      <c r="E524" s="56">
        <f>SUM(E525+E528+E530)</f>
        <v>2781318</v>
      </c>
      <c r="F524" s="56">
        <f>SUM(F525+F528+F530)</f>
        <v>194314</v>
      </c>
      <c r="G524" s="56">
        <f>SUM(G525+G528+G530)</f>
        <v>0</v>
      </c>
      <c r="H524" s="57">
        <f>SUM(H525+H528+H530)</f>
        <v>194314</v>
      </c>
      <c r="J524" s="64"/>
    </row>
    <row r="525" spans="1:10" s="60" customFormat="1" ht="12.75">
      <c r="A525" s="61">
        <v>831500</v>
      </c>
      <c r="B525" s="62" t="s">
        <v>529</v>
      </c>
      <c r="C525" s="56">
        <v>372914</v>
      </c>
      <c r="D525" s="56">
        <f>SUM(D526:D527)</f>
        <v>205336</v>
      </c>
      <c r="E525" s="56">
        <f>SUM(E526:E527)</f>
        <v>493369</v>
      </c>
      <c r="F525" s="56">
        <f>+C525+D525-E525</f>
        <v>84881</v>
      </c>
      <c r="G525" s="56">
        <f>SUM(G526:G526)</f>
        <v>0</v>
      </c>
      <c r="H525" s="57">
        <f>SUM(H526:H527)</f>
        <v>84881</v>
      </c>
      <c r="J525" s="64"/>
    </row>
    <row r="526" spans="1:10" ht="12.75">
      <c r="A526" s="93">
        <v>831510</v>
      </c>
      <c r="B526" s="94" t="s">
        <v>530</v>
      </c>
      <c r="C526" s="92">
        <v>372914</v>
      </c>
      <c r="D526" s="92">
        <v>173937</v>
      </c>
      <c r="E526" s="92">
        <v>493369</v>
      </c>
      <c r="F526" s="92">
        <f>+C526+D526-E526</f>
        <v>53482</v>
      </c>
      <c r="G526" s="92">
        <v>0</v>
      </c>
      <c r="H526" s="96">
        <f>+F526</f>
        <v>53482</v>
      </c>
      <c r="J526" s="64"/>
    </row>
    <row r="527" spans="1:10" ht="12.75">
      <c r="A527" s="93">
        <v>831536</v>
      </c>
      <c r="B527" s="94" t="s">
        <v>648</v>
      </c>
      <c r="C527" s="92">
        <v>0</v>
      </c>
      <c r="D527" s="92">
        <v>31399</v>
      </c>
      <c r="E527" s="92">
        <v>0</v>
      </c>
      <c r="F527" s="92">
        <f>+C527+D527-E527</f>
        <v>31399</v>
      </c>
      <c r="G527" s="92">
        <v>0</v>
      </c>
      <c r="H527" s="96">
        <f>+F527</f>
        <v>31399</v>
      </c>
      <c r="J527" s="64"/>
    </row>
    <row r="528" spans="1:10" s="60" customFormat="1" ht="12.75">
      <c r="A528" s="61">
        <v>836100</v>
      </c>
      <c r="B528" s="62" t="s">
        <v>531</v>
      </c>
      <c r="C528" s="56">
        <v>109433</v>
      </c>
      <c r="D528" s="56">
        <f>+D529</f>
        <v>0</v>
      </c>
      <c r="E528" s="56">
        <f>+E529</f>
        <v>0</v>
      </c>
      <c r="F528" s="56">
        <f>+F529</f>
        <v>109433</v>
      </c>
      <c r="G528" s="56">
        <f>+G529</f>
        <v>0</v>
      </c>
      <c r="H528" s="57">
        <f>+H529</f>
        <v>109433</v>
      </c>
      <c r="J528" s="64"/>
    </row>
    <row r="529" spans="1:10" ht="12.75">
      <c r="A529" s="93">
        <v>836101</v>
      </c>
      <c r="B529" s="94" t="s">
        <v>532</v>
      </c>
      <c r="C529" s="92">
        <v>109433</v>
      </c>
      <c r="D529" s="92">
        <v>0</v>
      </c>
      <c r="E529" s="92">
        <v>0</v>
      </c>
      <c r="F529" s="92">
        <f>+C529+D529-E529</f>
        <v>109433</v>
      </c>
      <c r="G529" s="92">
        <v>0</v>
      </c>
      <c r="H529" s="96">
        <f>+F529</f>
        <v>109433</v>
      </c>
      <c r="J529" s="64"/>
    </row>
    <row r="530" spans="1:10" s="60" customFormat="1" ht="12.75">
      <c r="A530" s="61">
        <v>839000</v>
      </c>
      <c r="B530" s="62" t="s">
        <v>533</v>
      </c>
      <c r="C530" s="56">
        <v>2287949</v>
      </c>
      <c r="D530" s="56">
        <f>SUM(D531:D532)</f>
        <v>0</v>
      </c>
      <c r="E530" s="56">
        <f>SUM(E531:E532)</f>
        <v>2287949</v>
      </c>
      <c r="F530" s="56">
        <f>+C530+D530-E530</f>
        <v>0</v>
      </c>
      <c r="G530" s="56">
        <f>SUM(G531:G532)</f>
        <v>0</v>
      </c>
      <c r="H530" s="57">
        <f>SUM(H531:H532)</f>
        <v>0</v>
      </c>
      <c r="J530" s="64"/>
    </row>
    <row r="531" spans="1:10" ht="12.75">
      <c r="A531" s="93">
        <v>839001</v>
      </c>
      <c r="B531" s="94" t="s">
        <v>534</v>
      </c>
      <c r="C531" s="92">
        <v>2256550</v>
      </c>
      <c r="D531" s="92">
        <v>0</v>
      </c>
      <c r="E531" s="92">
        <v>2256550</v>
      </c>
      <c r="F531" s="92">
        <f>+C531+D531-E531</f>
        <v>0</v>
      </c>
      <c r="G531" s="92">
        <v>0</v>
      </c>
      <c r="H531" s="96">
        <f>+F531</f>
        <v>0</v>
      </c>
      <c r="J531" s="64"/>
    </row>
    <row r="532" spans="1:10" ht="12.75">
      <c r="A532" s="93">
        <v>839090</v>
      </c>
      <c r="B532" s="94" t="s">
        <v>535</v>
      </c>
      <c r="C532" s="92">
        <v>31399</v>
      </c>
      <c r="D532" s="92">
        <v>0</v>
      </c>
      <c r="E532" s="92">
        <v>31399</v>
      </c>
      <c r="F532" s="92">
        <f>+C532+D532-E532</f>
        <v>0</v>
      </c>
      <c r="G532" s="92">
        <v>0</v>
      </c>
      <c r="H532" s="96">
        <f>+F532</f>
        <v>0</v>
      </c>
      <c r="J532" s="64"/>
    </row>
    <row r="533" spans="1:10" s="60" customFormat="1" ht="12.75">
      <c r="A533" s="61">
        <v>890000</v>
      </c>
      <c r="B533" s="62" t="s">
        <v>536</v>
      </c>
      <c r="C533" s="56">
        <v>-2981296</v>
      </c>
      <c r="D533" s="56">
        <f>SUM(D534+D536)</f>
        <v>2781318</v>
      </c>
      <c r="E533" s="56">
        <f>SUM(E534+E536)</f>
        <v>291283</v>
      </c>
      <c r="F533" s="56">
        <f>SUM(F534+F536)</f>
        <v>-491261</v>
      </c>
      <c r="G533" s="56">
        <f>SUM(G534+G536)</f>
        <v>0</v>
      </c>
      <c r="H533" s="57">
        <f>SUM(H534+H536)</f>
        <v>-491261</v>
      </c>
      <c r="J533" s="64"/>
    </row>
    <row r="534" spans="1:10" s="60" customFormat="1" ht="12.75">
      <c r="A534" s="61">
        <v>890500</v>
      </c>
      <c r="B534" s="62" t="s">
        <v>537</v>
      </c>
      <c r="C534" s="56">
        <v>-211000</v>
      </c>
      <c r="D534" s="56">
        <f>SUM(D535)</f>
        <v>0</v>
      </c>
      <c r="E534" s="56">
        <f>SUM(E535)</f>
        <v>85947</v>
      </c>
      <c r="F534" s="56">
        <f>SUM(F535)</f>
        <v>-296947</v>
      </c>
      <c r="G534" s="56">
        <f>SUM(G535)</f>
        <v>0</v>
      </c>
      <c r="H534" s="57">
        <f>SUM(H535)</f>
        <v>-296947</v>
      </c>
      <c r="J534" s="64"/>
    </row>
    <row r="535" spans="1:10" ht="12.75">
      <c r="A535" s="93">
        <v>890506</v>
      </c>
      <c r="B535" s="94" t="s">
        <v>538</v>
      </c>
      <c r="C535" s="92">
        <v>-211000</v>
      </c>
      <c r="D535" s="92">
        <v>0</v>
      </c>
      <c r="E535" s="92">
        <v>85947</v>
      </c>
      <c r="F535" s="92">
        <f aca="true" t="shared" si="43" ref="F535:F540">+C535+D535-E535</f>
        <v>-296947</v>
      </c>
      <c r="G535" s="92">
        <v>0</v>
      </c>
      <c r="H535" s="96">
        <f>+F535</f>
        <v>-296947</v>
      </c>
      <c r="J535" s="64"/>
    </row>
    <row r="536" spans="1:10" s="60" customFormat="1" ht="12.75">
      <c r="A536" s="61">
        <v>891500</v>
      </c>
      <c r="B536" s="62" t="s">
        <v>539</v>
      </c>
      <c r="C536" s="56">
        <v>-2770296</v>
      </c>
      <c r="D536" s="56">
        <f>SUM(D537:D539)</f>
        <v>2781318</v>
      </c>
      <c r="E536" s="56">
        <f>SUM(E537:E539)</f>
        <v>205336</v>
      </c>
      <c r="F536" s="56">
        <f t="shared" si="43"/>
        <v>-194314</v>
      </c>
      <c r="G536" s="56">
        <f>SUM(G537:G539)</f>
        <v>0</v>
      </c>
      <c r="H536" s="57">
        <f>SUM(H537:H539)</f>
        <v>-194314</v>
      </c>
      <c r="J536" s="64"/>
    </row>
    <row r="537" spans="1:10" ht="12.75">
      <c r="A537" s="93">
        <v>891506</v>
      </c>
      <c r="B537" s="94" t="s">
        <v>540</v>
      </c>
      <c r="C537" s="92">
        <v>-372914</v>
      </c>
      <c r="D537" s="92">
        <v>493369</v>
      </c>
      <c r="E537" s="92">
        <v>205336</v>
      </c>
      <c r="F537" s="92">
        <f t="shared" si="43"/>
        <v>-84881</v>
      </c>
      <c r="G537" s="92">
        <v>0</v>
      </c>
      <c r="H537" s="96">
        <f>+F537</f>
        <v>-84881</v>
      </c>
      <c r="J537" s="64"/>
    </row>
    <row r="538" spans="1:10" ht="12.75">
      <c r="A538" s="93">
        <v>891521</v>
      </c>
      <c r="B538" s="94" t="s">
        <v>541</v>
      </c>
      <c r="C538" s="92">
        <v>-109433</v>
      </c>
      <c r="D538" s="92">
        <v>0</v>
      </c>
      <c r="E538" s="92">
        <v>0</v>
      </c>
      <c r="F538" s="92">
        <f t="shared" si="43"/>
        <v>-109433</v>
      </c>
      <c r="G538" s="92">
        <v>0</v>
      </c>
      <c r="H538" s="96">
        <f>+F538</f>
        <v>-109433</v>
      </c>
      <c r="J538" s="64"/>
    </row>
    <row r="539" spans="1:10" ht="12.75">
      <c r="A539" s="93">
        <v>891590</v>
      </c>
      <c r="B539" s="94" t="s">
        <v>535</v>
      </c>
      <c r="C539" s="92">
        <v>-2287949</v>
      </c>
      <c r="D539" s="92">
        <v>2287949</v>
      </c>
      <c r="E539" s="92">
        <v>0</v>
      </c>
      <c r="F539" s="92">
        <f t="shared" si="43"/>
        <v>0</v>
      </c>
      <c r="G539" s="92">
        <v>0</v>
      </c>
      <c r="H539" s="96">
        <f>+F539</f>
        <v>0</v>
      </c>
      <c r="J539" s="64"/>
    </row>
    <row r="540" spans="1:10" ht="12.75">
      <c r="A540" s="61">
        <v>900000</v>
      </c>
      <c r="B540" s="62" t="s">
        <v>563</v>
      </c>
      <c r="C540" s="56">
        <v>0</v>
      </c>
      <c r="D540" s="56">
        <f>SUM(D541+D545)</f>
        <v>179214</v>
      </c>
      <c r="E540" s="56">
        <f>SUM(E541+E545)</f>
        <v>179214</v>
      </c>
      <c r="F540" s="56">
        <f t="shared" si="43"/>
        <v>0</v>
      </c>
      <c r="G540" s="56">
        <v>0</v>
      </c>
      <c r="H540" s="57">
        <f>+F540</f>
        <v>0</v>
      </c>
      <c r="I540" s="60"/>
      <c r="J540" s="64"/>
    </row>
    <row r="541" spans="1:10" s="60" customFormat="1" ht="12.75">
      <c r="A541" s="61">
        <v>910000</v>
      </c>
      <c r="B541" s="62" t="s">
        <v>542</v>
      </c>
      <c r="C541" s="56">
        <v>4391837</v>
      </c>
      <c r="D541" s="56">
        <f>SUM(D542)</f>
        <v>179214</v>
      </c>
      <c r="E541" s="56">
        <f>SUM(E542)</f>
        <v>0</v>
      </c>
      <c r="F541" s="56">
        <f>SUM(F542)</f>
        <v>4212623</v>
      </c>
      <c r="G541" s="56">
        <f>SUM(G542)</f>
        <v>0</v>
      </c>
      <c r="H541" s="57">
        <f>SUM(H542)</f>
        <v>4212623</v>
      </c>
      <c r="J541" s="64"/>
    </row>
    <row r="542" spans="1:10" s="60" customFormat="1" ht="12.75">
      <c r="A542" s="61">
        <v>912000</v>
      </c>
      <c r="B542" s="62" t="s">
        <v>527</v>
      </c>
      <c r="C542" s="56">
        <v>4391837</v>
      </c>
      <c r="D542" s="56">
        <f>SUM(D543:D544)</f>
        <v>179214</v>
      </c>
      <c r="E542" s="56">
        <f>SUM(E543:E544)</f>
        <v>0</v>
      </c>
      <c r="F542" s="56">
        <f>SUM(F543:F544)</f>
        <v>4212623</v>
      </c>
      <c r="G542" s="56">
        <f>SUM(G543:G544)</f>
        <v>0</v>
      </c>
      <c r="H542" s="57">
        <f>SUM(H543:H544)</f>
        <v>4212623</v>
      </c>
      <c r="J542" s="64"/>
    </row>
    <row r="543" spans="1:10" ht="12.75">
      <c r="A543" s="93">
        <v>912002</v>
      </c>
      <c r="B543" s="94" t="s">
        <v>543</v>
      </c>
      <c r="C543" s="92">
        <v>1000000</v>
      </c>
      <c r="D543" s="92">
        <v>0</v>
      </c>
      <c r="E543" s="92">
        <v>0</v>
      </c>
      <c r="F543" s="92">
        <f>+C543-D543+E543</f>
        <v>1000000</v>
      </c>
      <c r="G543" s="92">
        <v>0</v>
      </c>
      <c r="H543" s="96">
        <f>+F543</f>
        <v>1000000</v>
      </c>
      <c r="J543" s="64"/>
    </row>
    <row r="544" spans="1:10" ht="12.75">
      <c r="A544" s="93">
        <v>912004</v>
      </c>
      <c r="B544" s="94" t="s">
        <v>544</v>
      </c>
      <c r="C544" s="92">
        <v>3391837</v>
      </c>
      <c r="D544" s="92">
        <v>179214</v>
      </c>
      <c r="E544" s="92">
        <v>0</v>
      </c>
      <c r="F544" s="92">
        <f>+C544-D544+E544</f>
        <v>3212623</v>
      </c>
      <c r="G544" s="92">
        <v>0</v>
      </c>
      <c r="H544" s="96">
        <f>+F544</f>
        <v>3212623</v>
      </c>
      <c r="J544" s="64"/>
    </row>
    <row r="545" spans="1:10" s="60" customFormat="1" ht="12.75">
      <c r="A545" s="61">
        <v>990000</v>
      </c>
      <c r="B545" s="62" t="s">
        <v>545</v>
      </c>
      <c r="C545" s="56">
        <v>-4391837</v>
      </c>
      <c r="D545" s="56">
        <f>SUM(D546)</f>
        <v>0</v>
      </c>
      <c r="E545" s="56">
        <f>SUM(E546)</f>
        <v>179214</v>
      </c>
      <c r="F545" s="56">
        <f aca="true" t="shared" si="44" ref="F545:H546">SUM(F546)</f>
        <v>-4212623</v>
      </c>
      <c r="G545" s="56">
        <f t="shared" si="44"/>
        <v>0</v>
      </c>
      <c r="H545" s="57">
        <f t="shared" si="44"/>
        <v>-4212623</v>
      </c>
      <c r="J545" s="64"/>
    </row>
    <row r="546" spans="1:10" s="60" customFormat="1" ht="12.75">
      <c r="A546" s="61">
        <v>990500</v>
      </c>
      <c r="B546" s="62" t="s">
        <v>546</v>
      </c>
      <c r="C546" s="56">
        <v>-4391837</v>
      </c>
      <c r="D546" s="56">
        <f>SUM(D547)</f>
        <v>0</v>
      </c>
      <c r="E546" s="56">
        <f>SUM(E547)</f>
        <v>179214</v>
      </c>
      <c r="F546" s="56">
        <f t="shared" si="44"/>
        <v>-4212623</v>
      </c>
      <c r="G546" s="56">
        <f t="shared" si="44"/>
        <v>0</v>
      </c>
      <c r="H546" s="57">
        <f t="shared" si="44"/>
        <v>-4212623</v>
      </c>
      <c r="J546" s="64"/>
    </row>
    <row r="547" spans="1:10" ht="13.5" thickBot="1">
      <c r="A547" s="105">
        <v>990505</v>
      </c>
      <c r="B547" s="106" t="s">
        <v>428</v>
      </c>
      <c r="C547" s="107">
        <v>-4391837</v>
      </c>
      <c r="D547" s="107">
        <v>0</v>
      </c>
      <c r="E547" s="107">
        <v>179214</v>
      </c>
      <c r="F547" s="107">
        <f>+C547-D547+E547</f>
        <v>-4212623</v>
      </c>
      <c r="G547" s="107">
        <v>0</v>
      </c>
      <c r="H547" s="108">
        <f>+F547</f>
        <v>-4212623</v>
      </c>
      <c r="J547" s="64"/>
    </row>
    <row r="548" spans="1:8" ht="12.75">
      <c r="A548" s="109"/>
      <c r="B548" s="91"/>
      <c r="C548" s="101"/>
      <c r="D548" s="101"/>
      <c r="E548" s="101"/>
      <c r="F548" s="101"/>
      <c r="G548" s="101"/>
      <c r="H548" s="110"/>
    </row>
    <row r="549" spans="1:8" ht="12.75">
      <c r="A549" s="109"/>
      <c r="B549" s="91"/>
      <c r="C549" s="101"/>
      <c r="D549" s="101"/>
      <c r="E549" s="101"/>
      <c r="F549" s="101"/>
      <c r="G549" s="101"/>
      <c r="H549" s="110"/>
    </row>
    <row r="550" spans="1:8" ht="12.75">
      <c r="A550" s="109"/>
      <c r="B550" s="91"/>
      <c r="C550" s="101"/>
      <c r="D550" s="101"/>
      <c r="E550" s="101"/>
      <c r="F550" s="101"/>
      <c r="G550" s="101"/>
      <c r="H550" s="110"/>
    </row>
    <row r="551" spans="1:8" ht="12.75">
      <c r="A551" s="76" t="s">
        <v>553</v>
      </c>
      <c r="B551" s="91"/>
      <c r="C551" s="101"/>
      <c r="D551" s="101"/>
      <c r="E551" s="101"/>
      <c r="F551" s="58" t="s">
        <v>547</v>
      </c>
      <c r="G551" s="111"/>
      <c r="H551" s="110"/>
    </row>
    <row r="552" spans="1:8" ht="12.75">
      <c r="A552" s="77" t="s">
        <v>561</v>
      </c>
      <c r="B552" s="91"/>
      <c r="C552" s="101"/>
      <c r="D552" s="101"/>
      <c r="E552" s="101"/>
      <c r="F552" s="58" t="s">
        <v>520</v>
      </c>
      <c r="G552" s="111"/>
      <c r="H552" s="110"/>
    </row>
    <row r="553" spans="1:8" ht="12.75">
      <c r="A553" s="78" t="s">
        <v>565</v>
      </c>
      <c r="B553" s="91"/>
      <c r="C553" s="101"/>
      <c r="D553" s="101"/>
      <c r="E553" s="101"/>
      <c r="F553" s="59" t="s">
        <v>628</v>
      </c>
      <c r="G553" s="111"/>
      <c r="H553" s="110"/>
    </row>
    <row r="554" spans="1:8" ht="12.75">
      <c r="A554" s="112"/>
      <c r="B554" s="79"/>
      <c r="C554" s="59"/>
      <c r="D554" s="101"/>
      <c r="E554" s="101"/>
      <c r="F554" s="111"/>
      <c r="G554" s="111"/>
      <c r="H554" s="110"/>
    </row>
    <row r="555" spans="1:8" ht="12.75">
      <c r="A555" s="112"/>
      <c r="B555" s="79"/>
      <c r="C555" s="59"/>
      <c r="D555" s="101"/>
      <c r="E555" s="101"/>
      <c r="F555" s="111"/>
      <c r="G555" s="111"/>
      <c r="H555" s="110"/>
    </row>
    <row r="556" spans="1:8" ht="12.75">
      <c r="A556" s="112"/>
      <c r="B556" s="80"/>
      <c r="C556" s="58"/>
      <c r="D556" s="101"/>
      <c r="E556" s="101"/>
      <c r="F556" s="111"/>
      <c r="G556" s="111"/>
      <c r="H556" s="110"/>
    </row>
    <row r="557" spans="1:8" ht="12.75">
      <c r="A557" s="135" t="s">
        <v>548</v>
      </c>
      <c r="B557" s="136"/>
      <c r="C557" s="136"/>
      <c r="D557" s="136"/>
      <c r="E557" s="136"/>
      <c r="F557" s="136"/>
      <c r="G557" s="136"/>
      <c r="H557" s="137"/>
    </row>
    <row r="558" spans="1:8" ht="12.75">
      <c r="A558" s="135" t="s">
        <v>549</v>
      </c>
      <c r="B558" s="136"/>
      <c r="C558" s="136"/>
      <c r="D558" s="136"/>
      <c r="E558" s="136"/>
      <c r="F558" s="136"/>
      <c r="G558" s="136"/>
      <c r="H558" s="137"/>
    </row>
    <row r="559" spans="1:8" ht="12.75">
      <c r="A559" s="138" t="s">
        <v>550</v>
      </c>
      <c r="B559" s="139"/>
      <c r="C559" s="139"/>
      <c r="D559" s="139"/>
      <c r="E559" s="139"/>
      <c r="F559" s="139"/>
      <c r="G559" s="139"/>
      <c r="H559" s="140"/>
    </row>
    <row r="560" spans="1:8" ht="12.75">
      <c r="A560" s="112"/>
      <c r="B560" s="91"/>
      <c r="C560" s="101"/>
      <c r="D560" s="101"/>
      <c r="E560" s="101"/>
      <c r="F560" s="111"/>
      <c r="G560" s="111"/>
      <c r="H560" s="110"/>
    </row>
    <row r="561" spans="1:8" ht="13.5" thickBot="1">
      <c r="A561" s="113"/>
      <c r="B561" s="114"/>
      <c r="C561" s="115"/>
      <c r="D561" s="115"/>
      <c r="E561" s="115"/>
      <c r="F561" s="116"/>
      <c r="G561" s="116"/>
      <c r="H561" s="117"/>
    </row>
    <row r="562" spans="1:7" ht="12.75">
      <c r="A562" s="90"/>
      <c r="F562" s="118"/>
      <c r="G562" s="118"/>
    </row>
    <row r="563" spans="1:7" ht="12.75">
      <c r="A563" s="90"/>
      <c r="F563" s="118"/>
      <c r="G563" s="118"/>
    </row>
    <row r="564" spans="1:7" ht="12.75">
      <c r="A564" s="90"/>
      <c r="F564" s="118"/>
      <c r="G564" s="118"/>
    </row>
    <row r="565" spans="1:7" ht="12.75">
      <c r="A565" s="90"/>
      <c r="F565" s="118"/>
      <c r="G565" s="118"/>
    </row>
    <row r="566" spans="1:10" ht="12.75">
      <c r="A566" s="90"/>
      <c r="F566" s="118"/>
      <c r="G566" s="118"/>
      <c r="H566" s="90"/>
      <c r="J566" s="90"/>
    </row>
    <row r="567" spans="1:10" ht="12.75">
      <c r="A567" s="90"/>
      <c r="F567" s="118"/>
      <c r="G567" s="118"/>
      <c r="H567" s="90"/>
      <c r="J567" s="90"/>
    </row>
    <row r="568" spans="1:10" ht="12.75">
      <c r="A568" s="90"/>
      <c r="F568" s="118"/>
      <c r="G568" s="118"/>
      <c r="H568" s="90"/>
      <c r="J568" s="90"/>
    </row>
    <row r="569" spans="1:10" ht="12.75">
      <c r="A569" s="90"/>
      <c r="F569" s="118"/>
      <c r="G569" s="118"/>
      <c r="H569" s="90"/>
      <c r="J569" s="90"/>
    </row>
    <row r="570" spans="1:10" ht="12.75">
      <c r="A570" s="90"/>
      <c r="F570" s="118"/>
      <c r="G570" s="118"/>
      <c r="H570" s="90"/>
      <c r="J570" s="90"/>
    </row>
    <row r="571" spans="1:10" ht="12.75">
      <c r="A571" s="90"/>
      <c r="F571" s="118"/>
      <c r="G571" s="118"/>
      <c r="H571" s="90"/>
      <c r="J571" s="90"/>
    </row>
    <row r="572" spans="1:10" ht="12.75">
      <c r="A572" s="90"/>
      <c r="F572" s="118"/>
      <c r="G572" s="118"/>
      <c r="H572" s="90"/>
      <c r="J572" s="90"/>
    </row>
  </sheetData>
  <sheetProtection/>
  <autoFilter ref="A1:J547"/>
  <mergeCells count="3">
    <mergeCell ref="A557:H557"/>
    <mergeCell ref="A558:H558"/>
    <mergeCell ref="A559:H559"/>
  </mergeCells>
  <hyperlinks>
    <hyperlink ref="C556" r:id="rId1" display="enovoa@unillanos.edu.co"/>
    <hyperlink ref="C557" r:id="rId2" display="www.unillanos.edu.co"/>
  </hyperlinks>
  <printOptions horizontalCentered="1"/>
  <pageMargins left="0.7874015748031497" right="0.7874015748031497" top="0.984251968503937" bottom="0.5905511811023623" header="0" footer="0"/>
  <pageSetup horizontalDpi="600" verticalDpi="600" orientation="landscape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zoomScalePageLayoutView="0" workbookViewId="0" topLeftCell="A1">
      <selection activeCell="E35" sqref="E35"/>
    </sheetView>
  </sheetViews>
  <sheetFormatPr defaultColWidth="11.421875" defaultRowHeight="12.75"/>
  <cols>
    <col min="1" max="1" width="11.421875" style="8" customWidth="1"/>
    <col min="2" max="2" width="12.57421875" style="8" customWidth="1"/>
    <col min="3" max="3" width="52.57421875" style="8" bestFit="1" customWidth="1"/>
    <col min="4" max="4" width="12.57421875" style="12" customWidth="1"/>
    <col min="5" max="5" width="51.28125" style="8" customWidth="1"/>
    <col min="6" max="6" width="13.421875" style="13" customWidth="1"/>
    <col min="7" max="7" width="15.57421875" style="13" customWidth="1"/>
    <col min="8" max="8" width="14.140625" style="8" bestFit="1" customWidth="1"/>
    <col min="9" max="16384" width="11.421875" style="8" customWidth="1"/>
  </cols>
  <sheetData>
    <row r="1" spans="2:4" ht="12.75">
      <c r="B1" s="44" t="s">
        <v>21</v>
      </c>
      <c r="C1" s="10" t="s">
        <v>22</v>
      </c>
      <c r="D1" s="11"/>
    </row>
    <row r="2" spans="2:4" ht="12.75">
      <c r="B2" s="44" t="s">
        <v>23</v>
      </c>
      <c r="C2" s="10" t="s">
        <v>24</v>
      </c>
      <c r="D2" s="11"/>
    </row>
    <row r="3" spans="2:4" ht="12.75">
      <c r="B3" s="44" t="s">
        <v>25</v>
      </c>
      <c r="C3" s="10" t="s">
        <v>26</v>
      </c>
      <c r="D3" s="11"/>
    </row>
    <row r="4" spans="2:3" ht="14.25">
      <c r="B4" s="43" t="s">
        <v>596</v>
      </c>
      <c r="C4" s="14">
        <v>28450000</v>
      </c>
    </row>
    <row r="5" spans="2:3" ht="13.5" thickBot="1">
      <c r="B5" s="43" t="s">
        <v>597</v>
      </c>
      <c r="C5" s="15">
        <v>40908</v>
      </c>
    </row>
    <row r="6" spans="2:7" ht="38.25">
      <c r="B6" s="16" t="s">
        <v>598</v>
      </c>
      <c r="C6" s="17" t="s">
        <v>599</v>
      </c>
      <c r="D6" s="18" t="s">
        <v>604</v>
      </c>
      <c r="E6" s="17" t="s">
        <v>605</v>
      </c>
      <c r="F6" s="19" t="s">
        <v>606</v>
      </c>
      <c r="G6" s="20" t="s">
        <v>607</v>
      </c>
    </row>
    <row r="7" spans="2:7" s="21" customFormat="1" ht="14.25">
      <c r="B7" s="86">
        <v>147008</v>
      </c>
      <c r="C7" s="40" t="s">
        <v>608</v>
      </c>
      <c r="D7" s="41">
        <v>11700000</v>
      </c>
      <c r="E7" s="40" t="s">
        <v>609</v>
      </c>
      <c r="F7" s="83">
        <v>2541</v>
      </c>
      <c r="G7" s="50">
        <v>0</v>
      </c>
    </row>
    <row r="8" spans="2:7" s="21" customFormat="1" ht="14.25">
      <c r="B8" s="49">
        <v>147008</v>
      </c>
      <c r="C8" s="40" t="s">
        <v>608</v>
      </c>
      <c r="D8" s="41">
        <v>27400000</v>
      </c>
      <c r="E8" s="40" t="s">
        <v>610</v>
      </c>
      <c r="F8" s="83">
        <v>15279</v>
      </c>
      <c r="G8" s="50">
        <v>0</v>
      </c>
    </row>
    <row r="9" spans="2:7" s="21" customFormat="1" ht="14.25">
      <c r="B9" s="49">
        <v>147008</v>
      </c>
      <c r="C9" s="40" t="s">
        <v>608</v>
      </c>
      <c r="D9" s="41">
        <v>115252000</v>
      </c>
      <c r="E9" s="40" t="s">
        <v>612</v>
      </c>
      <c r="F9" s="83">
        <v>2625</v>
      </c>
      <c r="G9" s="50">
        <v>0</v>
      </c>
    </row>
    <row r="10" spans="2:7" s="21" customFormat="1" ht="14.25">
      <c r="B10" s="49">
        <v>147008</v>
      </c>
      <c r="C10" s="40" t="s">
        <v>608</v>
      </c>
      <c r="D10" s="39">
        <v>120676000</v>
      </c>
      <c r="E10" s="40" t="s">
        <v>592</v>
      </c>
      <c r="F10" s="83">
        <v>79546</v>
      </c>
      <c r="G10" s="50">
        <v>0</v>
      </c>
    </row>
    <row r="11" spans="2:7" s="21" customFormat="1" ht="14.25">
      <c r="B11" s="49">
        <v>147008</v>
      </c>
      <c r="C11" s="40" t="s">
        <v>608</v>
      </c>
      <c r="D11" s="39">
        <v>111515000</v>
      </c>
      <c r="E11" s="40" t="s">
        <v>613</v>
      </c>
      <c r="F11" s="83">
        <v>19718</v>
      </c>
      <c r="G11" s="50">
        <v>0</v>
      </c>
    </row>
    <row r="12" spans="2:7" s="21" customFormat="1" ht="14.25">
      <c r="B12" s="49">
        <v>147008</v>
      </c>
      <c r="C12" s="40" t="s">
        <v>608</v>
      </c>
      <c r="D12" s="39">
        <v>117676000</v>
      </c>
      <c r="E12" s="40" t="s">
        <v>614</v>
      </c>
      <c r="F12" s="83">
        <v>11851</v>
      </c>
      <c r="G12" s="50">
        <v>0</v>
      </c>
    </row>
    <row r="13" spans="2:8" s="21" customFormat="1" ht="14.25">
      <c r="B13" s="49">
        <v>147008</v>
      </c>
      <c r="C13" s="40" t="s">
        <v>608</v>
      </c>
      <c r="D13" s="39">
        <v>111919000</v>
      </c>
      <c r="E13" s="40" t="s">
        <v>615</v>
      </c>
      <c r="F13" s="83">
        <v>44666</v>
      </c>
      <c r="G13" s="50">
        <v>0</v>
      </c>
      <c r="H13" s="22"/>
    </row>
    <row r="14" spans="2:8" s="21" customFormat="1" ht="14.25">
      <c r="B14" s="49">
        <v>147066</v>
      </c>
      <c r="C14" s="40" t="s">
        <v>584</v>
      </c>
      <c r="D14" s="39">
        <v>910300000</v>
      </c>
      <c r="E14" s="40" t="s">
        <v>595</v>
      </c>
      <c r="F14" s="83">
        <v>266188</v>
      </c>
      <c r="G14" s="50">
        <v>0</v>
      </c>
      <c r="H14" s="22"/>
    </row>
    <row r="15" spans="2:8" s="48" customFormat="1" ht="14.25">
      <c r="B15" s="52">
        <v>244020</v>
      </c>
      <c r="C15" s="45" t="s">
        <v>594</v>
      </c>
      <c r="D15" s="46">
        <v>11500000</v>
      </c>
      <c r="E15" s="45" t="s">
        <v>585</v>
      </c>
      <c r="F15" s="47">
        <v>9720</v>
      </c>
      <c r="G15" s="53">
        <v>0</v>
      </c>
      <c r="H15" s="89"/>
    </row>
    <row r="16" spans="2:8" s="48" customFormat="1" ht="14.25">
      <c r="B16" s="52">
        <v>244021</v>
      </c>
      <c r="C16" s="45" t="s">
        <v>660</v>
      </c>
      <c r="D16" s="39">
        <v>115050000</v>
      </c>
      <c r="E16" s="40" t="s">
        <v>574</v>
      </c>
      <c r="F16" s="47">
        <v>49029</v>
      </c>
      <c r="G16" s="53">
        <v>0</v>
      </c>
      <c r="H16" s="89"/>
    </row>
    <row r="17" spans="2:7" s="21" customFormat="1" ht="14.25">
      <c r="B17" s="51">
        <v>411027</v>
      </c>
      <c r="C17" s="40" t="s">
        <v>552</v>
      </c>
      <c r="D17" s="39">
        <v>115050000</v>
      </c>
      <c r="E17" s="40" t="s">
        <v>591</v>
      </c>
      <c r="F17" s="32">
        <v>0</v>
      </c>
      <c r="G17" s="50">
        <v>5166490</v>
      </c>
    </row>
    <row r="18" spans="2:7" s="21" customFormat="1" ht="14.25">
      <c r="B18" s="54">
        <v>439014</v>
      </c>
      <c r="C18" s="40" t="s">
        <v>618</v>
      </c>
      <c r="D18" s="39">
        <v>115050000</v>
      </c>
      <c r="E18" s="40" t="s">
        <v>574</v>
      </c>
      <c r="F18" s="32">
        <v>0</v>
      </c>
      <c r="G18" s="50">
        <v>23250</v>
      </c>
    </row>
    <row r="19" spans="2:7" s="21" customFormat="1" ht="14.25">
      <c r="B19" s="54">
        <v>442802</v>
      </c>
      <c r="C19" s="40" t="s">
        <v>0</v>
      </c>
      <c r="D19" s="39">
        <v>11300000</v>
      </c>
      <c r="E19" s="40" t="s">
        <v>617</v>
      </c>
      <c r="F19" s="32">
        <v>0</v>
      </c>
      <c r="G19" s="50">
        <v>1506160</v>
      </c>
    </row>
    <row r="20" spans="2:8" s="21" customFormat="1" ht="14.25">
      <c r="B20" s="51">
        <v>442803</v>
      </c>
      <c r="C20" s="40" t="s">
        <v>519</v>
      </c>
      <c r="D20" s="39">
        <v>11300000</v>
      </c>
      <c r="E20" s="40" t="s">
        <v>617</v>
      </c>
      <c r="F20" s="32">
        <v>0</v>
      </c>
      <c r="G20" s="50">
        <v>21495393</v>
      </c>
      <c r="H20" s="22"/>
    </row>
    <row r="21" spans="2:7" s="85" customFormat="1" ht="14.25">
      <c r="B21" s="54">
        <v>510303</v>
      </c>
      <c r="C21" s="88" t="s">
        <v>619</v>
      </c>
      <c r="D21" s="82">
        <v>70400000</v>
      </c>
      <c r="E21" s="81" t="s">
        <v>611</v>
      </c>
      <c r="F21" s="83">
        <v>0</v>
      </c>
      <c r="G21" s="84">
        <v>512176</v>
      </c>
    </row>
    <row r="22" spans="2:7" s="85" customFormat="1" ht="14.25">
      <c r="B22" s="54">
        <v>510305</v>
      </c>
      <c r="C22" s="88" t="s">
        <v>620</v>
      </c>
      <c r="D22" s="82">
        <v>41100000</v>
      </c>
      <c r="E22" s="81" t="s">
        <v>1</v>
      </c>
      <c r="F22" s="83">
        <v>0</v>
      </c>
      <c r="G22" s="84">
        <v>65255</v>
      </c>
    </row>
    <row r="23" spans="2:7" s="85" customFormat="1" ht="14.25">
      <c r="B23" s="54">
        <v>510306</v>
      </c>
      <c r="C23" s="88" t="s">
        <v>621</v>
      </c>
      <c r="D23" s="82">
        <v>923272130</v>
      </c>
      <c r="E23" s="81" t="s">
        <v>2</v>
      </c>
      <c r="F23" s="83">
        <v>0</v>
      </c>
      <c r="G23" s="84">
        <v>1092611</v>
      </c>
    </row>
    <row r="24" spans="2:7" s="85" customFormat="1" ht="14.25">
      <c r="B24" s="54">
        <v>510401</v>
      </c>
      <c r="C24" s="88" t="s">
        <v>622</v>
      </c>
      <c r="D24" s="82">
        <v>23900000</v>
      </c>
      <c r="E24" s="81" t="s">
        <v>623</v>
      </c>
      <c r="F24" s="83">
        <v>0</v>
      </c>
      <c r="G24" s="84">
        <v>421883</v>
      </c>
    </row>
    <row r="25" spans="2:7" s="21" customFormat="1" ht="14.25">
      <c r="B25" s="51">
        <v>511117</v>
      </c>
      <c r="C25" s="42" t="s">
        <v>624</v>
      </c>
      <c r="D25" s="39">
        <v>38750000</v>
      </c>
      <c r="E25" s="40" t="s">
        <v>625</v>
      </c>
      <c r="F25" s="32">
        <v>0</v>
      </c>
      <c r="G25" s="50">
        <v>223908</v>
      </c>
    </row>
    <row r="26" spans="2:8" s="21" customFormat="1" ht="14.25">
      <c r="B26" s="51">
        <v>511117</v>
      </c>
      <c r="C26" s="42" t="s">
        <v>624</v>
      </c>
      <c r="D26" s="39">
        <v>237450001</v>
      </c>
      <c r="E26" s="40" t="s">
        <v>593</v>
      </c>
      <c r="F26" s="32">
        <v>0</v>
      </c>
      <c r="G26" s="50">
        <v>9701</v>
      </c>
      <c r="H26" s="22"/>
    </row>
    <row r="27" spans="1:8" s="21" customFormat="1" ht="14.25">
      <c r="A27" s="125"/>
      <c r="B27" s="124">
        <v>511117</v>
      </c>
      <c r="C27" s="121" t="s">
        <v>624</v>
      </c>
      <c r="D27" s="122">
        <v>827650000</v>
      </c>
      <c r="E27" s="121" t="s">
        <v>672</v>
      </c>
      <c r="F27" s="32">
        <v>0</v>
      </c>
      <c r="G27" s="134">
        <v>1011</v>
      </c>
      <c r="H27" s="23"/>
    </row>
    <row r="28" spans="2:8" s="21" customFormat="1" ht="14.25" customHeight="1">
      <c r="B28" s="51">
        <v>512001</v>
      </c>
      <c r="C28" s="40" t="s">
        <v>626</v>
      </c>
      <c r="D28" s="39">
        <v>210650606</v>
      </c>
      <c r="E28" s="40" t="s">
        <v>616</v>
      </c>
      <c r="F28" s="32">
        <v>0</v>
      </c>
      <c r="G28" s="50">
        <v>932</v>
      </c>
      <c r="H28" s="22"/>
    </row>
    <row r="29" spans="2:8" s="21" customFormat="1" ht="14.25" customHeight="1">
      <c r="B29" s="51">
        <v>512001</v>
      </c>
      <c r="C29" s="40" t="s">
        <v>626</v>
      </c>
      <c r="D29" s="39">
        <v>210150001</v>
      </c>
      <c r="E29" s="40" t="s">
        <v>24</v>
      </c>
      <c r="F29" s="32">
        <v>0</v>
      </c>
      <c r="G29" s="50">
        <v>56635</v>
      </c>
      <c r="H29" s="22"/>
    </row>
    <row r="30" spans="2:8" s="21" customFormat="1" ht="14.25" customHeight="1">
      <c r="B30" s="51">
        <v>512001</v>
      </c>
      <c r="C30" s="40" t="s">
        <v>626</v>
      </c>
      <c r="D30" s="39">
        <v>218350683</v>
      </c>
      <c r="E30" s="40" t="s">
        <v>3</v>
      </c>
      <c r="F30" s="32">
        <v>0</v>
      </c>
      <c r="G30" s="50">
        <v>204</v>
      </c>
      <c r="H30" s="22"/>
    </row>
    <row r="31" spans="2:8" s="21" customFormat="1" ht="14.25" customHeight="1">
      <c r="B31" s="51">
        <v>512001</v>
      </c>
      <c r="C31" s="40" t="s">
        <v>626</v>
      </c>
      <c r="D31" s="39">
        <v>214085440</v>
      </c>
      <c r="E31" s="40" t="s">
        <v>4</v>
      </c>
      <c r="F31" s="32">
        <v>0</v>
      </c>
      <c r="G31" s="50">
        <v>1107</v>
      </c>
      <c r="H31" s="22"/>
    </row>
    <row r="32" spans="2:8" s="85" customFormat="1" ht="14.25" customHeight="1">
      <c r="B32" s="54">
        <v>512001</v>
      </c>
      <c r="C32" s="81" t="s">
        <v>626</v>
      </c>
      <c r="D32" s="82">
        <v>216850568</v>
      </c>
      <c r="E32" s="81" t="s">
        <v>659</v>
      </c>
      <c r="F32" s="83">
        <v>0</v>
      </c>
      <c r="G32" s="84">
        <v>1997</v>
      </c>
      <c r="H32" s="120"/>
    </row>
    <row r="33" spans="2:8" s="85" customFormat="1" ht="14.25" customHeight="1">
      <c r="B33" s="54">
        <v>512002</v>
      </c>
      <c r="C33" s="81" t="s">
        <v>661</v>
      </c>
      <c r="D33" s="82">
        <v>11500000</v>
      </c>
      <c r="E33" s="81" t="s">
        <v>662</v>
      </c>
      <c r="F33" s="83">
        <v>0</v>
      </c>
      <c r="G33" s="84">
        <v>68482</v>
      </c>
      <c r="H33" s="120"/>
    </row>
    <row r="34" spans="2:7" s="48" customFormat="1" ht="14.25">
      <c r="B34" s="52">
        <v>512024</v>
      </c>
      <c r="C34" s="45" t="s">
        <v>594</v>
      </c>
      <c r="D34" s="46">
        <v>11500000</v>
      </c>
      <c r="E34" s="40" t="s">
        <v>585</v>
      </c>
      <c r="F34" s="47">
        <v>0</v>
      </c>
      <c r="G34" s="53">
        <v>58424</v>
      </c>
    </row>
    <row r="35" spans="1:7" ht="12.75">
      <c r="A35" s="133"/>
      <c r="G35" s="132"/>
    </row>
    <row r="36" spans="1:8" s="21" customFormat="1" ht="14.25">
      <c r="A36" s="125"/>
      <c r="B36" s="25"/>
      <c r="C36" s="24"/>
      <c r="D36" s="25"/>
      <c r="E36" s="24"/>
      <c r="F36" s="26"/>
      <c r="G36" s="131"/>
      <c r="H36" s="24"/>
    </row>
    <row r="37" spans="1:8" s="21" customFormat="1" ht="14.25">
      <c r="A37" s="125"/>
      <c r="B37" s="25"/>
      <c r="C37" s="24"/>
      <c r="D37" s="25"/>
      <c r="E37" s="24"/>
      <c r="F37" s="26"/>
      <c r="G37" s="27"/>
      <c r="H37" s="23"/>
    </row>
    <row r="38" spans="1:8" s="21" customFormat="1" ht="14.25">
      <c r="A38" s="125"/>
      <c r="B38" s="25"/>
      <c r="C38" s="24"/>
      <c r="D38" s="25"/>
      <c r="E38" s="24"/>
      <c r="F38" s="26"/>
      <c r="G38" s="27"/>
      <c r="H38" s="24"/>
    </row>
    <row r="39" spans="2:8" s="21" customFormat="1" ht="14.25">
      <c r="B39" s="23"/>
      <c r="C39" s="24"/>
      <c r="D39" s="25"/>
      <c r="E39" s="24"/>
      <c r="F39" s="26"/>
      <c r="G39" s="27"/>
      <c r="H39" s="24"/>
    </row>
    <row r="40" spans="2:8" s="21" customFormat="1" ht="14.25">
      <c r="B40" s="23"/>
      <c r="C40" s="24"/>
      <c r="D40" s="25"/>
      <c r="E40" s="24"/>
      <c r="F40" s="26"/>
      <c r="G40" s="27"/>
      <c r="H40" s="24"/>
    </row>
    <row r="41" spans="2:8" s="21" customFormat="1" ht="14.25">
      <c r="B41" s="28"/>
      <c r="C41" s="29"/>
      <c r="D41" s="25"/>
      <c r="E41" s="29"/>
      <c r="F41" s="30"/>
      <c r="G41" s="27"/>
      <c r="H41" s="24"/>
    </row>
    <row r="42" spans="2:8" s="21" customFormat="1" ht="14.25">
      <c r="B42" s="33" t="s">
        <v>627</v>
      </c>
      <c r="C42" s="2"/>
      <c r="D42" s="3"/>
      <c r="E42" s="2"/>
      <c r="F42" s="34" t="s">
        <v>547</v>
      </c>
      <c r="G42" s="6"/>
      <c r="H42" s="24"/>
    </row>
    <row r="43" spans="2:8" s="21" customFormat="1" ht="14.25">
      <c r="B43" s="7" t="s">
        <v>561</v>
      </c>
      <c r="C43" s="2"/>
      <c r="D43" s="3"/>
      <c r="E43" s="2"/>
      <c r="F43" s="34" t="s">
        <v>520</v>
      </c>
      <c r="G43" s="6"/>
      <c r="H43" s="24"/>
    </row>
    <row r="44" spans="2:8" s="21" customFormat="1" ht="14.25">
      <c r="B44" s="35" t="s">
        <v>562</v>
      </c>
      <c r="C44" s="2"/>
      <c r="D44" s="3"/>
      <c r="E44" s="2"/>
      <c r="F44" s="36" t="s">
        <v>628</v>
      </c>
      <c r="G44" s="6"/>
      <c r="H44" s="24"/>
    </row>
    <row r="45" spans="2:8" s="21" customFormat="1" ht="14.25">
      <c r="B45" s="1"/>
      <c r="C45" s="37"/>
      <c r="D45" s="3"/>
      <c r="E45" s="2"/>
      <c r="F45" s="4"/>
      <c r="G45" s="5"/>
      <c r="H45" s="24"/>
    </row>
    <row r="46" spans="2:8" s="21" customFormat="1" ht="14.25">
      <c r="B46" s="141" t="s">
        <v>548</v>
      </c>
      <c r="C46" s="142"/>
      <c r="D46" s="142"/>
      <c r="E46" s="142"/>
      <c r="F46" s="142"/>
      <c r="G46" s="143"/>
      <c r="H46" s="24"/>
    </row>
    <row r="47" spans="2:8" s="21" customFormat="1" ht="14.25">
      <c r="B47" s="141" t="s">
        <v>549</v>
      </c>
      <c r="C47" s="142"/>
      <c r="D47" s="142"/>
      <c r="E47" s="142"/>
      <c r="F47" s="142"/>
      <c r="G47" s="143"/>
      <c r="H47" s="24"/>
    </row>
    <row r="48" spans="2:8" s="21" customFormat="1" ht="14.25">
      <c r="B48" s="144" t="s">
        <v>550</v>
      </c>
      <c r="C48" s="145"/>
      <c r="D48" s="145"/>
      <c r="E48" s="145"/>
      <c r="F48" s="145"/>
      <c r="G48" s="146"/>
      <c r="H48" s="24"/>
    </row>
    <row r="49" spans="2:7" ht="13.5" thickBot="1">
      <c r="B49" s="66"/>
      <c r="C49" s="67"/>
      <c r="D49" s="38"/>
      <c r="E49" s="67"/>
      <c r="F49" s="67"/>
      <c r="G49" s="68"/>
    </row>
    <row r="50" spans="2:7" ht="14.25">
      <c r="B50" s="69"/>
      <c r="C50" s="69"/>
      <c r="D50" s="69"/>
      <c r="E50" s="69"/>
      <c r="F50" s="69"/>
      <c r="G50" s="69"/>
    </row>
    <row r="51" spans="2:7" ht="12.75">
      <c r="B51" s="9"/>
      <c r="C51" s="9"/>
      <c r="D51" s="11"/>
      <c r="E51" s="9"/>
      <c r="F51" s="31"/>
      <c r="G51" s="31"/>
    </row>
    <row r="52" spans="2:7" ht="12.75">
      <c r="B52" s="9"/>
      <c r="C52" s="9"/>
      <c r="D52" s="11"/>
      <c r="E52" s="9"/>
      <c r="F52" s="31"/>
      <c r="G52" s="31"/>
    </row>
  </sheetData>
  <sheetProtection/>
  <mergeCells count="3">
    <mergeCell ref="B46:G46"/>
    <mergeCell ref="B47:G47"/>
    <mergeCell ref="B48:G48"/>
  </mergeCells>
  <printOptions horizontalCentered="1" verticalCentered="1"/>
  <pageMargins left="0.1968503937007874" right="0.1968503937007874" top="0.6692913385826772" bottom="0.6692913385826772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unillanos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</dc:creator>
  <cp:keywords/>
  <dc:description/>
  <cp:lastModifiedBy>STELLA.NOVOA</cp:lastModifiedBy>
  <cp:lastPrinted>2012-02-13T22:20:02Z</cp:lastPrinted>
  <dcterms:created xsi:type="dcterms:W3CDTF">2008-02-06T13:59:26Z</dcterms:created>
  <dcterms:modified xsi:type="dcterms:W3CDTF">2012-02-15T19:58:12Z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