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140" windowWidth="11580" windowHeight="5160"/>
  </bookViews>
  <sheets>
    <sheet name="JULIO-SEPTIEMBRE-12" sheetId="1" r:id="rId1"/>
    <sheet name="RECIPROCA 3 TRMESTRE 2012" sheetId="38" r:id="rId2"/>
  </sheets>
  <definedNames>
    <definedName name="_xlnm._FilterDatabase" localSheetId="0" hidden="1">'JULIO-SEPTIEMBRE-12'!$A$6:$J$309</definedName>
    <definedName name="_xlnm.Print_Titles" localSheetId="1">'RECIPROCA 3 TRMESTRE 2012'!$6:$6</definedName>
  </definedNames>
  <calcPr calcId="145621"/>
</workbook>
</file>

<file path=xl/calcChain.xml><?xml version="1.0" encoding="utf-8"?>
<calcChain xmlns="http://schemas.openxmlformats.org/spreadsheetml/2006/main">
  <c r="H178" i="1" l="1"/>
  <c r="F178" i="1"/>
  <c r="F113" i="1"/>
  <c r="H113" i="1" s="1"/>
  <c r="E22" i="1"/>
  <c r="F25" i="1"/>
  <c r="H25" i="1" s="1"/>
  <c r="F28" i="38" l="1"/>
  <c r="F26" i="38"/>
  <c r="E17" i="38"/>
  <c r="F309" i="1"/>
  <c r="H309" i="1" s="1"/>
  <c r="G308" i="1"/>
  <c r="E308" i="1"/>
  <c r="E307" i="1" s="1"/>
  <c r="D308" i="1"/>
  <c r="D307" i="1"/>
  <c r="F306" i="1"/>
  <c r="H306" i="1" s="1"/>
  <c r="F305" i="1"/>
  <c r="H305" i="1" s="1"/>
  <c r="G304" i="1"/>
  <c r="E304" i="1"/>
  <c r="E303" i="1" s="1"/>
  <c r="E302" i="1" s="1"/>
  <c r="D304" i="1"/>
  <c r="D303" i="1" s="1"/>
  <c r="D302" i="1" s="1"/>
  <c r="F301" i="1"/>
  <c r="H301" i="1" s="1"/>
  <c r="F300" i="1"/>
  <c r="H300" i="1" s="1"/>
  <c r="G299" i="1"/>
  <c r="E299" i="1"/>
  <c r="D299" i="1"/>
  <c r="F299" i="1" s="1"/>
  <c r="H298" i="1"/>
  <c r="F298" i="1"/>
  <c r="G297" i="1"/>
  <c r="F297" i="1"/>
  <c r="E297" i="1"/>
  <c r="D297" i="1"/>
  <c r="G296" i="1"/>
  <c r="E296" i="1"/>
  <c r="F295" i="1"/>
  <c r="H295" i="1" s="1"/>
  <c r="G294" i="1"/>
  <c r="F294" i="1"/>
  <c r="E294" i="1"/>
  <c r="D294" i="1"/>
  <c r="F293" i="1"/>
  <c r="H293" i="1" s="1"/>
  <c r="F292" i="1"/>
  <c r="H292" i="1" s="1"/>
  <c r="G291" i="1"/>
  <c r="E291" i="1"/>
  <c r="E290" i="1" s="1"/>
  <c r="D291" i="1"/>
  <c r="F291" i="1" s="1"/>
  <c r="F290" i="1" s="1"/>
  <c r="F289" i="1"/>
  <c r="H289" i="1" s="1"/>
  <c r="F288" i="1"/>
  <c r="F287" i="1" s="1"/>
  <c r="E288" i="1"/>
  <c r="E287" i="1" s="1"/>
  <c r="D288" i="1"/>
  <c r="D287" i="1"/>
  <c r="F285" i="1"/>
  <c r="H285" i="1" s="1"/>
  <c r="F284" i="1"/>
  <c r="H284" i="1" s="1"/>
  <c r="F283" i="1"/>
  <c r="H283" i="1" s="1"/>
  <c r="G282" i="1"/>
  <c r="E282" i="1"/>
  <c r="D282" i="1"/>
  <c r="F282" i="1" s="1"/>
  <c r="F281" i="1"/>
  <c r="H281" i="1" s="1"/>
  <c r="F280" i="1"/>
  <c r="H280" i="1" s="1"/>
  <c r="F279" i="1"/>
  <c r="H279" i="1" s="1"/>
  <c r="F278" i="1"/>
  <c r="H278" i="1" s="1"/>
  <c r="G277" i="1"/>
  <c r="E277" i="1"/>
  <c r="D277" i="1"/>
  <c r="F277" i="1" s="1"/>
  <c r="E276" i="1"/>
  <c r="E275" i="1" s="1"/>
  <c r="F274" i="1"/>
  <c r="H274" i="1" s="1"/>
  <c r="F273" i="1"/>
  <c r="H273" i="1" s="1"/>
  <c r="G272" i="1"/>
  <c r="E272" i="1"/>
  <c r="E271" i="1" s="1"/>
  <c r="E270" i="1" s="1"/>
  <c r="D272" i="1"/>
  <c r="D271" i="1"/>
  <c r="F269" i="1"/>
  <c r="H269" i="1" s="1"/>
  <c r="G268" i="1"/>
  <c r="E268" i="1"/>
  <c r="E267" i="1" s="1"/>
  <c r="D268" i="1"/>
  <c r="F268" i="1" s="1"/>
  <c r="G267" i="1"/>
  <c r="F266" i="1"/>
  <c r="H266" i="1" s="1"/>
  <c r="F265" i="1"/>
  <c r="H265" i="1" s="1"/>
  <c r="F264" i="1"/>
  <c r="H264" i="1" s="1"/>
  <c r="F263" i="1"/>
  <c r="H263" i="1" s="1"/>
  <c r="G262" i="1"/>
  <c r="E262" i="1"/>
  <c r="D262" i="1"/>
  <c r="F262" i="1" s="1"/>
  <c r="F261" i="1"/>
  <c r="H261" i="1" s="1"/>
  <c r="F260" i="1"/>
  <c r="H260" i="1" s="1"/>
  <c r="F259" i="1"/>
  <c r="H259" i="1" s="1"/>
  <c r="F258" i="1"/>
  <c r="H258" i="1" s="1"/>
  <c r="F257" i="1"/>
  <c r="H257" i="1" s="1"/>
  <c r="F256" i="1"/>
  <c r="H256" i="1" s="1"/>
  <c r="F255" i="1"/>
  <c r="H255" i="1" s="1"/>
  <c r="F254" i="1"/>
  <c r="H254" i="1" s="1"/>
  <c r="F253" i="1"/>
  <c r="H253" i="1" s="1"/>
  <c r="F252" i="1"/>
  <c r="H252" i="1" s="1"/>
  <c r="F251" i="1"/>
  <c r="H251" i="1" s="1"/>
  <c r="G250" i="1"/>
  <c r="E250" i="1"/>
  <c r="D250" i="1"/>
  <c r="F250" i="1" s="1"/>
  <c r="F249" i="1"/>
  <c r="H249" i="1" s="1"/>
  <c r="G248" i="1"/>
  <c r="E248" i="1"/>
  <c r="D248" i="1"/>
  <c r="F248" i="1" s="1"/>
  <c r="F247" i="1"/>
  <c r="H247" i="1" s="1"/>
  <c r="F246" i="1"/>
  <c r="H246" i="1" s="1"/>
  <c r="F245" i="1"/>
  <c r="H245" i="1" s="1"/>
  <c r="F244" i="1"/>
  <c r="H244" i="1" s="1"/>
  <c r="G243" i="1"/>
  <c r="E243" i="1"/>
  <c r="D243" i="1"/>
  <c r="F242" i="1"/>
  <c r="H242" i="1" s="1"/>
  <c r="H241" i="1"/>
  <c r="F241" i="1"/>
  <c r="G240" i="1"/>
  <c r="E240" i="1"/>
  <c r="D240" i="1"/>
  <c r="F239" i="1"/>
  <c r="H239" i="1" s="1"/>
  <c r="F238" i="1"/>
  <c r="H238" i="1" s="1"/>
  <c r="F237" i="1"/>
  <c r="H237" i="1" s="1"/>
  <c r="F236" i="1"/>
  <c r="H236" i="1" s="1"/>
  <c r="F235" i="1"/>
  <c r="H235" i="1" s="1"/>
  <c r="F234" i="1"/>
  <c r="H234" i="1" s="1"/>
  <c r="F233" i="1"/>
  <c r="H233" i="1" s="1"/>
  <c r="F232" i="1"/>
  <c r="H232" i="1" s="1"/>
  <c r="F231" i="1"/>
  <c r="H231" i="1" s="1"/>
  <c r="F230" i="1"/>
  <c r="H230" i="1" s="1"/>
  <c r="F229" i="1"/>
  <c r="H229" i="1" s="1"/>
  <c r="F228" i="1"/>
  <c r="H228" i="1" s="1"/>
  <c r="F227" i="1"/>
  <c r="H227" i="1" s="1"/>
  <c r="F226" i="1"/>
  <c r="H226" i="1" s="1"/>
  <c r="F225" i="1"/>
  <c r="H225" i="1" s="1"/>
  <c r="F224" i="1"/>
  <c r="H224" i="1" s="1"/>
  <c r="G223" i="1"/>
  <c r="E223" i="1"/>
  <c r="D223" i="1"/>
  <c r="D222" i="1" s="1"/>
  <c r="F220" i="1"/>
  <c r="H220" i="1" s="1"/>
  <c r="F219" i="1"/>
  <c r="H219" i="1" s="1"/>
  <c r="G218" i="1"/>
  <c r="E218" i="1"/>
  <c r="D218" i="1"/>
  <c r="F217" i="1"/>
  <c r="H217" i="1" s="1"/>
  <c r="F216" i="1"/>
  <c r="H216" i="1" s="1"/>
  <c r="G215" i="1"/>
  <c r="E215" i="1"/>
  <c r="D215" i="1"/>
  <c r="F214" i="1"/>
  <c r="H214" i="1" s="1"/>
  <c r="F213" i="1"/>
  <c r="H213" i="1" s="1"/>
  <c r="G212" i="1"/>
  <c r="E212" i="1"/>
  <c r="D212" i="1"/>
  <c r="D211" i="1" s="1"/>
  <c r="F210" i="1"/>
  <c r="H210" i="1" s="1"/>
  <c r="F209" i="1"/>
  <c r="H209" i="1" s="1"/>
  <c r="G208" i="1"/>
  <c r="G207" i="1" s="1"/>
  <c r="E208" i="1"/>
  <c r="E207" i="1" s="1"/>
  <c r="D208" i="1"/>
  <c r="D207" i="1"/>
  <c r="F206" i="1"/>
  <c r="H206" i="1" s="1"/>
  <c r="G205" i="1"/>
  <c r="E205" i="1"/>
  <c r="D205" i="1"/>
  <c r="H204" i="1"/>
  <c r="F204" i="1"/>
  <c r="F203" i="1"/>
  <c r="H203" i="1" s="1"/>
  <c r="G202" i="1"/>
  <c r="E202" i="1"/>
  <c r="D202" i="1"/>
  <c r="F202" i="1" s="1"/>
  <c r="F201" i="1"/>
  <c r="H201" i="1" s="1"/>
  <c r="G200" i="1"/>
  <c r="E200" i="1"/>
  <c r="D200" i="1"/>
  <c r="H199" i="1"/>
  <c r="F199" i="1"/>
  <c r="F198" i="1"/>
  <c r="H198" i="1" s="1"/>
  <c r="G197" i="1"/>
  <c r="E197" i="1"/>
  <c r="E196" i="1" s="1"/>
  <c r="D197" i="1"/>
  <c r="D196" i="1" s="1"/>
  <c r="G196" i="1"/>
  <c r="F195" i="1"/>
  <c r="H195" i="1" s="1"/>
  <c r="F194" i="1"/>
  <c r="H194" i="1" s="1"/>
  <c r="F193" i="1"/>
  <c r="H193" i="1" s="1"/>
  <c r="E192" i="1"/>
  <c r="E191" i="1" s="1"/>
  <c r="D192" i="1"/>
  <c r="D191" i="1" s="1"/>
  <c r="F190" i="1"/>
  <c r="H190" i="1" s="1"/>
  <c r="G189" i="1"/>
  <c r="E189" i="1"/>
  <c r="E188" i="1" s="1"/>
  <c r="D189" i="1"/>
  <c r="D188" i="1" s="1"/>
  <c r="G188" i="1"/>
  <c r="H186" i="1"/>
  <c r="F186" i="1"/>
  <c r="F185" i="1"/>
  <c r="H185" i="1" s="1"/>
  <c r="G184" i="1"/>
  <c r="F184" i="1"/>
  <c r="E184" i="1"/>
  <c r="D184" i="1"/>
  <c r="F183" i="1"/>
  <c r="H183" i="1" s="1"/>
  <c r="G182" i="1"/>
  <c r="E182" i="1"/>
  <c r="D182" i="1"/>
  <c r="F181" i="1"/>
  <c r="H181" i="1" s="1"/>
  <c r="F180" i="1"/>
  <c r="H180" i="1" s="1"/>
  <c r="F179" i="1"/>
  <c r="H179" i="1" s="1"/>
  <c r="H177" i="1"/>
  <c r="F177" i="1"/>
  <c r="F176" i="1"/>
  <c r="H176" i="1" s="1"/>
  <c r="G175" i="1"/>
  <c r="F175" i="1"/>
  <c r="E175" i="1"/>
  <c r="D175" i="1"/>
  <c r="F174" i="1"/>
  <c r="H174" i="1" s="1"/>
  <c r="F173" i="1"/>
  <c r="H173" i="1" s="1"/>
  <c r="G172" i="1"/>
  <c r="E172" i="1"/>
  <c r="D172" i="1"/>
  <c r="F171" i="1"/>
  <c r="H171" i="1" s="1"/>
  <c r="G170" i="1"/>
  <c r="E170" i="1"/>
  <c r="D170" i="1"/>
  <c r="G169" i="1"/>
  <c r="G168" i="1" s="1"/>
  <c r="F167" i="1"/>
  <c r="G167" i="1" s="1"/>
  <c r="F166" i="1"/>
  <c r="F165" i="1" s="1"/>
  <c r="G165" i="1" s="1"/>
  <c r="E166" i="1"/>
  <c r="D166" i="1"/>
  <c r="E165" i="1"/>
  <c r="D165" i="1"/>
  <c r="F164" i="1"/>
  <c r="H164" i="1" s="1"/>
  <c r="F163" i="1"/>
  <c r="H163" i="1" s="1"/>
  <c r="E162" i="1"/>
  <c r="D162" i="1"/>
  <c r="F162" i="1" s="1"/>
  <c r="H162" i="1" s="1"/>
  <c r="F161" i="1"/>
  <c r="H161" i="1" s="1"/>
  <c r="F160" i="1"/>
  <c r="H160" i="1" s="1"/>
  <c r="F159" i="1"/>
  <c r="H159" i="1" s="1"/>
  <c r="F158" i="1"/>
  <c r="H158" i="1" s="1"/>
  <c r="G157" i="1"/>
  <c r="G154" i="1" s="1"/>
  <c r="E157" i="1"/>
  <c r="D157" i="1"/>
  <c r="F157" i="1" s="1"/>
  <c r="F156" i="1"/>
  <c r="G155" i="1"/>
  <c r="E155" i="1"/>
  <c r="E154" i="1" s="1"/>
  <c r="D155" i="1"/>
  <c r="D154" i="1" s="1"/>
  <c r="F153" i="1"/>
  <c r="H152" i="1"/>
  <c r="E152" i="1"/>
  <c r="D152" i="1"/>
  <c r="F151" i="1"/>
  <c r="G151" i="1" s="1"/>
  <c r="F150" i="1"/>
  <c r="G150" i="1" s="1"/>
  <c r="F149" i="1"/>
  <c r="G149" i="1" s="1"/>
  <c r="F148" i="1"/>
  <c r="G148" i="1" s="1"/>
  <c r="F147" i="1"/>
  <c r="G147" i="1" s="1"/>
  <c r="H146" i="1"/>
  <c r="H145" i="1" s="1"/>
  <c r="E146" i="1"/>
  <c r="D146" i="1"/>
  <c r="D145" i="1" s="1"/>
  <c r="E145" i="1"/>
  <c r="F144" i="1"/>
  <c r="G144" i="1" s="1"/>
  <c r="F143" i="1"/>
  <c r="F142" i="1" s="1"/>
  <c r="H142" i="1"/>
  <c r="E142" i="1"/>
  <c r="D142" i="1"/>
  <c r="F141" i="1"/>
  <c r="G141" i="1" s="1"/>
  <c r="F140" i="1"/>
  <c r="G140" i="1" s="1"/>
  <c r="F139" i="1"/>
  <c r="G139" i="1" s="1"/>
  <c r="F138" i="1"/>
  <c r="G138" i="1" s="1"/>
  <c r="F137" i="1"/>
  <c r="G137" i="1" s="1"/>
  <c r="F136" i="1"/>
  <c r="G136" i="1" s="1"/>
  <c r="F135" i="1"/>
  <c r="G135" i="1" s="1"/>
  <c r="F134" i="1"/>
  <c r="G134" i="1" s="1"/>
  <c r="H133" i="1"/>
  <c r="E133" i="1"/>
  <c r="D133" i="1"/>
  <c r="F133" i="1" s="1"/>
  <c r="F132" i="1"/>
  <c r="G132" i="1" s="1"/>
  <c r="F131" i="1"/>
  <c r="G131" i="1" s="1"/>
  <c r="F130" i="1"/>
  <c r="G130" i="1" s="1"/>
  <c r="F129" i="1"/>
  <c r="G129" i="1" s="1"/>
  <c r="F128" i="1"/>
  <c r="G128" i="1" s="1"/>
  <c r="F127" i="1"/>
  <c r="G127" i="1" s="1"/>
  <c r="F126" i="1"/>
  <c r="G126" i="1" s="1"/>
  <c r="F125" i="1"/>
  <c r="G125" i="1" s="1"/>
  <c r="F124" i="1"/>
  <c r="G124" i="1" s="1"/>
  <c r="F123" i="1"/>
  <c r="G123" i="1" s="1"/>
  <c r="F122" i="1"/>
  <c r="G122" i="1" s="1"/>
  <c r="H121" i="1"/>
  <c r="E121" i="1"/>
  <c r="D121" i="1"/>
  <c r="F120" i="1"/>
  <c r="G120" i="1" s="1"/>
  <c r="H119" i="1"/>
  <c r="H118" i="1" s="1"/>
  <c r="E119" i="1"/>
  <c r="E118" i="1" s="1"/>
  <c r="E117" i="1" s="1"/>
  <c r="D119" i="1"/>
  <c r="F116" i="1"/>
  <c r="H116" i="1" s="1"/>
  <c r="F115" i="1"/>
  <c r="H115" i="1" s="1"/>
  <c r="F114" i="1"/>
  <c r="H114" i="1" s="1"/>
  <c r="F112" i="1"/>
  <c r="H112" i="1" s="1"/>
  <c r="F111" i="1"/>
  <c r="H111" i="1" s="1"/>
  <c r="G110" i="1"/>
  <c r="E110" i="1"/>
  <c r="D110" i="1"/>
  <c r="H109" i="1"/>
  <c r="F109" i="1"/>
  <c r="G108" i="1"/>
  <c r="E108" i="1"/>
  <c r="D108" i="1"/>
  <c r="F107" i="1"/>
  <c r="H107" i="1" s="1"/>
  <c r="G106" i="1"/>
  <c r="E106" i="1"/>
  <c r="D106" i="1"/>
  <c r="F105" i="1"/>
  <c r="H105" i="1" s="1"/>
  <c r="F104" i="1"/>
  <c r="H104" i="1" s="1"/>
  <c r="G103" i="1"/>
  <c r="E103" i="1"/>
  <c r="D103" i="1"/>
  <c r="F103" i="1" s="1"/>
  <c r="F102" i="1"/>
  <c r="G102" i="1" s="1"/>
  <c r="H101" i="1"/>
  <c r="E101" i="1"/>
  <c r="D101" i="1"/>
  <c r="F101" i="1" s="1"/>
  <c r="F100" i="1"/>
  <c r="G100" i="1" s="1"/>
  <c r="F99" i="1"/>
  <c r="G99" i="1" s="1"/>
  <c r="H98" i="1"/>
  <c r="E98" i="1"/>
  <c r="D98" i="1"/>
  <c r="F97" i="1"/>
  <c r="G97" i="1" s="1"/>
  <c r="H96" i="1"/>
  <c r="E96" i="1"/>
  <c r="D96" i="1"/>
  <c r="F96" i="1" s="1"/>
  <c r="F94" i="1"/>
  <c r="H94" i="1" s="1"/>
  <c r="G93" i="1"/>
  <c r="E93" i="1"/>
  <c r="D93" i="1"/>
  <c r="F93" i="1" s="1"/>
  <c r="F92" i="1"/>
  <c r="H92" i="1" s="1"/>
  <c r="F91" i="1"/>
  <c r="H91" i="1" s="1"/>
  <c r="F90" i="1"/>
  <c r="H90" i="1" s="1"/>
  <c r="F89" i="1"/>
  <c r="H89" i="1" s="1"/>
  <c r="F88" i="1"/>
  <c r="H88" i="1" s="1"/>
  <c r="F87" i="1"/>
  <c r="H87" i="1" s="1"/>
  <c r="F86" i="1"/>
  <c r="H86" i="1" s="1"/>
  <c r="F85" i="1"/>
  <c r="H85" i="1" s="1"/>
  <c r="F84" i="1"/>
  <c r="H84" i="1" s="1"/>
  <c r="G83" i="1"/>
  <c r="E83" i="1"/>
  <c r="D83" i="1"/>
  <c r="F83" i="1" s="1"/>
  <c r="F82" i="1"/>
  <c r="H82" i="1" s="1"/>
  <c r="G81" i="1"/>
  <c r="E81" i="1"/>
  <c r="D81" i="1"/>
  <c r="F81" i="1" s="1"/>
  <c r="F80" i="1"/>
  <c r="G79" i="1"/>
  <c r="E79" i="1"/>
  <c r="D79" i="1"/>
  <c r="F79" i="1" s="1"/>
  <c r="H78" i="1"/>
  <c r="F78" i="1"/>
  <c r="F77" i="1"/>
  <c r="G76" i="1"/>
  <c r="E76" i="1"/>
  <c r="D76" i="1"/>
  <c r="F75" i="1"/>
  <c r="F74" i="1"/>
  <c r="G73" i="1"/>
  <c r="E73" i="1"/>
  <c r="D73" i="1"/>
  <c r="F73" i="1" s="1"/>
  <c r="H72" i="1"/>
  <c r="F72" i="1"/>
  <c r="G71" i="1"/>
  <c r="E71" i="1"/>
  <c r="D71" i="1"/>
  <c r="F71" i="1" s="1"/>
  <c r="F70" i="1"/>
  <c r="F69" i="1"/>
  <c r="F68" i="1"/>
  <c r="F67" i="1"/>
  <c r="H67" i="1" s="1"/>
  <c r="G66" i="1"/>
  <c r="E66" i="1"/>
  <c r="D66" i="1"/>
  <c r="F65" i="1"/>
  <c r="G64" i="1"/>
  <c r="E64" i="1"/>
  <c r="D64" i="1"/>
  <c r="F63" i="1"/>
  <c r="G62" i="1"/>
  <c r="E62" i="1"/>
  <c r="D62" i="1"/>
  <c r="F62" i="1" s="1"/>
  <c r="F61" i="1"/>
  <c r="G60" i="1"/>
  <c r="E60" i="1"/>
  <c r="D60" i="1"/>
  <c r="F60" i="1" s="1"/>
  <c r="F59" i="1"/>
  <c r="F58" i="1"/>
  <c r="F57" i="1"/>
  <c r="F56" i="1"/>
  <c r="F55" i="1"/>
  <c r="H55" i="1" s="1"/>
  <c r="F54" i="1"/>
  <c r="H53" i="1"/>
  <c r="F53" i="1"/>
  <c r="G52" i="1"/>
  <c r="E52" i="1"/>
  <c r="D52" i="1"/>
  <c r="F51" i="1"/>
  <c r="G50" i="1"/>
  <c r="E50" i="1"/>
  <c r="D50" i="1"/>
  <c r="F50" i="1" s="1"/>
  <c r="F49" i="1"/>
  <c r="H49" i="1" s="1"/>
  <c r="F48" i="1"/>
  <c r="H48" i="1" s="1"/>
  <c r="G47" i="1"/>
  <c r="G46" i="1" s="1"/>
  <c r="E47" i="1"/>
  <c r="E46" i="1" s="1"/>
  <c r="D47" i="1"/>
  <c r="G45" i="1"/>
  <c r="F45" i="1"/>
  <c r="H44" i="1"/>
  <c r="E44" i="1"/>
  <c r="D44" i="1"/>
  <c r="F44" i="1" s="1"/>
  <c r="F43" i="1"/>
  <c r="G43" i="1" s="1"/>
  <c r="H42" i="1"/>
  <c r="E42" i="1"/>
  <c r="D42" i="1"/>
  <c r="F41" i="1"/>
  <c r="G41" i="1" s="1"/>
  <c r="F40" i="1"/>
  <c r="F39" i="1"/>
  <c r="G39" i="1" s="1"/>
  <c r="H38" i="1"/>
  <c r="E38" i="1"/>
  <c r="D38" i="1"/>
  <c r="F37" i="1"/>
  <c r="G37" i="1" s="1"/>
  <c r="H36" i="1"/>
  <c r="E36" i="1"/>
  <c r="D36" i="1"/>
  <c r="F35" i="1"/>
  <c r="G35" i="1" s="1"/>
  <c r="G34" i="1"/>
  <c r="F34" i="1"/>
  <c r="H33" i="1"/>
  <c r="E33" i="1"/>
  <c r="D33" i="1"/>
  <c r="F33" i="1" s="1"/>
  <c r="F32" i="1"/>
  <c r="G32" i="1" s="1"/>
  <c r="H31" i="1"/>
  <c r="E31" i="1"/>
  <c r="D31" i="1"/>
  <c r="F31" i="1" s="1"/>
  <c r="F30" i="1"/>
  <c r="G30" i="1" s="1"/>
  <c r="H29" i="1"/>
  <c r="F29" i="1"/>
  <c r="E29" i="1"/>
  <c r="D29" i="1"/>
  <c r="F28" i="1"/>
  <c r="G28" i="1" s="1"/>
  <c r="H27" i="1"/>
  <c r="H26" i="1" s="1"/>
  <c r="E27" i="1"/>
  <c r="D27" i="1"/>
  <c r="D26" i="1"/>
  <c r="F24" i="1"/>
  <c r="H24" i="1" s="1"/>
  <c r="F23" i="1"/>
  <c r="H23" i="1" s="1"/>
  <c r="G22" i="1"/>
  <c r="G21" i="1" s="1"/>
  <c r="E21" i="1"/>
  <c r="D22" i="1"/>
  <c r="D21" i="1"/>
  <c r="F20" i="1"/>
  <c r="G20" i="1" s="1"/>
  <c r="F19" i="1"/>
  <c r="G19" i="1" s="1"/>
  <c r="H18" i="1"/>
  <c r="E18" i="1"/>
  <c r="D18" i="1"/>
  <c r="F18" i="1" s="1"/>
  <c r="G17" i="1"/>
  <c r="F17" i="1"/>
  <c r="F16" i="1"/>
  <c r="G16" i="1" s="1"/>
  <c r="H15" i="1"/>
  <c r="H14" i="1" s="1"/>
  <c r="E15" i="1"/>
  <c r="D15" i="1"/>
  <c r="F15" i="1" s="1"/>
  <c r="E14" i="1"/>
  <c r="H262" i="1" l="1"/>
  <c r="H268" i="1"/>
  <c r="H267" i="1" s="1"/>
  <c r="F191" i="1"/>
  <c r="H197" i="1"/>
  <c r="H215" i="1"/>
  <c r="H157" i="1"/>
  <c r="H192" i="1"/>
  <c r="H248" i="1"/>
  <c r="H93" i="1"/>
  <c r="G40" i="1"/>
  <c r="H189" i="1"/>
  <c r="H188" i="1" s="1"/>
  <c r="H202" i="1"/>
  <c r="H277" i="1"/>
  <c r="H276" i="1" s="1"/>
  <c r="H275" i="1" s="1"/>
  <c r="H294" i="1"/>
  <c r="D118" i="1"/>
  <c r="D117" i="1" s="1"/>
  <c r="F117" i="1" s="1"/>
  <c r="G166" i="1"/>
  <c r="F189" i="1"/>
  <c r="G276" i="1"/>
  <c r="E286" i="1"/>
  <c r="E26" i="1"/>
  <c r="F38" i="1"/>
  <c r="F47" i="1"/>
  <c r="F64" i="1"/>
  <c r="F66" i="1"/>
  <c r="F76" i="1"/>
  <c r="F106" i="1"/>
  <c r="F108" i="1"/>
  <c r="F121" i="1"/>
  <c r="F182" i="1"/>
  <c r="H182" i="1" s="1"/>
  <c r="F215" i="1"/>
  <c r="F240" i="1"/>
  <c r="F243" i="1"/>
  <c r="F272" i="1"/>
  <c r="D290" i="1"/>
  <c r="H59" i="1"/>
  <c r="G143" i="1"/>
  <c r="F212" i="1"/>
  <c r="E222" i="1"/>
  <c r="E221" i="1" s="1"/>
  <c r="H57" i="1"/>
  <c r="H63" i="1"/>
  <c r="H69" i="1"/>
  <c r="H75" i="1"/>
  <c r="F98" i="1"/>
  <c r="H108" i="1"/>
  <c r="E95" i="1"/>
  <c r="E13" i="1" s="1"/>
  <c r="G133" i="1"/>
  <c r="D169" i="1"/>
  <c r="D168" i="1" s="1"/>
  <c r="F192" i="1"/>
  <c r="F197" i="1"/>
  <c r="F200" i="1"/>
  <c r="F205" i="1"/>
  <c r="G211" i="1"/>
  <c r="G222" i="1"/>
  <c r="G221" i="1" s="1"/>
  <c r="H240" i="1"/>
  <c r="F271" i="1"/>
  <c r="D296" i="1"/>
  <c r="D286" i="1" s="1"/>
  <c r="H297" i="1"/>
  <c r="H175" i="1"/>
  <c r="E169" i="1"/>
  <c r="E168" i="1" s="1"/>
  <c r="H110" i="1"/>
  <c r="F110" i="1"/>
  <c r="G18" i="1"/>
  <c r="H22" i="1"/>
  <c r="H21" i="1" s="1"/>
  <c r="G36" i="1"/>
  <c r="H47" i="1"/>
  <c r="G96" i="1"/>
  <c r="G101" i="1"/>
  <c r="H103" i="1"/>
  <c r="G27" i="1"/>
  <c r="G31" i="1"/>
  <c r="G42" i="1"/>
  <c r="H83" i="1"/>
  <c r="G98" i="1"/>
  <c r="H106" i="1"/>
  <c r="G121" i="1"/>
  <c r="G142" i="1"/>
  <c r="G146" i="1"/>
  <c r="H200" i="1"/>
  <c r="H205" i="1"/>
  <c r="H196" i="1" s="1"/>
  <c r="H243" i="1"/>
  <c r="H272" i="1"/>
  <c r="H271" i="1" s="1"/>
  <c r="H270" i="1" s="1"/>
  <c r="H288" i="1"/>
  <c r="H299" i="1"/>
  <c r="H296" i="1" s="1"/>
  <c r="D14" i="1"/>
  <c r="G15" i="1"/>
  <c r="F22" i="1"/>
  <c r="F21" i="1" s="1"/>
  <c r="F27" i="1"/>
  <c r="G29" i="1"/>
  <c r="G33" i="1"/>
  <c r="F36" i="1"/>
  <c r="G38" i="1"/>
  <c r="F42" i="1"/>
  <c r="G44" i="1"/>
  <c r="D46" i="1"/>
  <c r="H51" i="1"/>
  <c r="F52" i="1"/>
  <c r="H54" i="1"/>
  <c r="H56" i="1"/>
  <c r="H58" i="1"/>
  <c r="H61" i="1"/>
  <c r="H65" i="1"/>
  <c r="H68" i="1"/>
  <c r="H70" i="1"/>
  <c r="H71" i="1"/>
  <c r="H74" i="1"/>
  <c r="H77" i="1"/>
  <c r="H80" i="1"/>
  <c r="H81" i="1"/>
  <c r="D95" i="1"/>
  <c r="F95" i="1" s="1"/>
  <c r="F119" i="1"/>
  <c r="D187" i="1"/>
  <c r="F296" i="1"/>
  <c r="F286" i="1" s="1"/>
  <c r="F302" i="1"/>
  <c r="H302" i="1" s="1"/>
  <c r="G153" i="1"/>
  <c r="F152" i="1"/>
  <c r="H156" i="1"/>
  <c r="F155" i="1"/>
  <c r="F154" i="1" s="1"/>
  <c r="H172" i="1"/>
  <c r="H208" i="1"/>
  <c r="H207" i="1" s="1"/>
  <c r="H212" i="1"/>
  <c r="H218" i="1"/>
  <c r="H223" i="1"/>
  <c r="H250" i="1"/>
  <c r="H282" i="1"/>
  <c r="H291" i="1"/>
  <c r="H290" i="1" s="1"/>
  <c r="H304" i="1"/>
  <c r="H303" i="1" s="1"/>
  <c r="H308" i="1"/>
  <c r="H307" i="1" s="1"/>
  <c r="F145" i="1"/>
  <c r="F146" i="1"/>
  <c r="F172" i="1"/>
  <c r="F188" i="1"/>
  <c r="F208" i="1"/>
  <c r="E211" i="1"/>
  <c r="F211" i="1" s="1"/>
  <c r="F218" i="1"/>
  <c r="F223" i="1"/>
  <c r="D267" i="1"/>
  <c r="D270" i="1"/>
  <c r="F270" i="1" s="1"/>
  <c r="G271" i="1"/>
  <c r="G275" i="1"/>
  <c r="D276" i="1"/>
  <c r="G290" i="1"/>
  <c r="G303" i="1"/>
  <c r="F304" i="1"/>
  <c r="F303" i="1" s="1"/>
  <c r="G307" i="1"/>
  <c r="F308" i="1"/>
  <c r="F307" i="1" s="1"/>
  <c r="H170" i="1"/>
  <c r="H184" i="1"/>
  <c r="F170" i="1"/>
  <c r="F169" i="1" l="1"/>
  <c r="F168" i="1" s="1"/>
  <c r="F196" i="1"/>
  <c r="E187" i="1"/>
  <c r="H62" i="1"/>
  <c r="H191" i="1"/>
  <c r="H169" i="1"/>
  <c r="H95" i="1"/>
  <c r="F222" i="1"/>
  <c r="D275" i="1"/>
  <c r="F275" i="1" s="1"/>
  <c r="F276" i="1"/>
  <c r="G270" i="1"/>
  <c r="D221" i="1"/>
  <c r="F267" i="1"/>
  <c r="H155" i="1"/>
  <c r="G152" i="1"/>
  <c r="H60" i="1"/>
  <c r="G14" i="1"/>
  <c r="H287" i="1"/>
  <c r="G145" i="1"/>
  <c r="G26" i="1"/>
  <c r="H66" i="1"/>
  <c r="F26" i="1"/>
  <c r="F207" i="1"/>
  <c r="G119" i="1"/>
  <c r="F118" i="1"/>
  <c r="H79" i="1"/>
  <c r="H76" i="1"/>
  <c r="H73" i="1"/>
  <c r="H64" i="1"/>
  <c r="H50" i="1"/>
  <c r="D13" i="1"/>
  <c r="F14" i="1"/>
  <c r="G95" i="1"/>
  <c r="H222" i="1"/>
  <c r="H211" i="1"/>
  <c r="H52" i="1"/>
  <c r="F46" i="1"/>
  <c r="H168" i="1"/>
  <c r="F187" i="1" l="1"/>
  <c r="H154" i="1"/>
  <c r="H46" i="1"/>
  <c r="F13" i="1"/>
  <c r="F221" i="1"/>
  <c r="H221" i="1"/>
  <c r="G118" i="1"/>
  <c r="H286" i="1"/>
  <c r="G13" i="1"/>
  <c r="H187" i="1"/>
  <c r="H13" i="1" l="1"/>
  <c r="G117" i="1"/>
  <c r="H117" i="1"/>
</calcChain>
</file>

<file path=xl/sharedStrings.xml><?xml version="1.0" encoding="utf-8"?>
<sst xmlns="http://schemas.openxmlformats.org/spreadsheetml/2006/main" count="413" uniqueCount="353">
  <si>
    <t>POSITIVA</t>
  </si>
  <si>
    <t>Dotación y suministro a trabajadores</t>
  </si>
  <si>
    <t>DEPARTAMENTO</t>
  </si>
  <si>
    <t>META</t>
  </si>
  <si>
    <t>MUNICIPIO</t>
  </si>
  <si>
    <t>VILLAVICENCIO</t>
  </si>
  <si>
    <t>ENTIDAD</t>
  </si>
  <si>
    <t>UNIVERSIDAD DE LOS LLANOS</t>
  </si>
  <si>
    <t xml:space="preserve">CODIGO </t>
  </si>
  <si>
    <t>FECHA CORTE</t>
  </si>
  <si>
    <t xml:space="preserve">Periodo de </t>
  </si>
  <si>
    <t>Codigo Contable</t>
  </si>
  <si>
    <t>Nombre de la Cuenta</t>
  </si>
  <si>
    <t>Saldo Inicial</t>
  </si>
  <si>
    <t>Movimiento Debito</t>
  </si>
  <si>
    <t>Movimiento Credito</t>
  </si>
  <si>
    <t>Saldo Final</t>
  </si>
  <si>
    <t>Saldo Final Corriente</t>
  </si>
  <si>
    <t>Saldo Final No Corriente</t>
  </si>
  <si>
    <t>INGRESOS FISCALES</t>
  </si>
  <si>
    <t>NO TRIBUTARIOS</t>
  </si>
  <si>
    <t>ACTIVO</t>
  </si>
  <si>
    <t>EFECTIVO</t>
  </si>
  <si>
    <t>CAJA</t>
  </si>
  <si>
    <t>Caja Principal</t>
  </si>
  <si>
    <t>Cajas Menores</t>
  </si>
  <si>
    <t>DEPOSITOS EN INSTITUCIONES FINANCIERAS</t>
  </si>
  <si>
    <t>Cuentas de Ahorro</t>
  </si>
  <si>
    <t>DEUDORES</t>
  </si>
  <si>
    <t>PRESTACION DE SERVICIOS</t>
  </si>
  <si>
    <t>Servicios Educativos</t>
  </si>
  <si>
    <t>AVANCE Y ANTICIPOS  ENTREGADOS</t>
  </si>
  <si>
    <t>Anticipo para adquisición bienes y servicios</t>
  </si>
  <si>
    <t>OTROS DEUDORES</t>
  </si>
  <si>
    <t>Cuotas Partes de Pensiones</t>
  </si>
  <si>
    <t>PROVISION PARA DEUDORES (Cr)</t>
  </si>
  <si>
    <t>Prestación de servicios</t>
  </si>
  <si>
    <t>PROPIEDADES, PLANTA Y EQUIPO</t>
  </si>
  <si>
    <t>TERRENOS</t>
  </si>
  <si>
    <t>Urbanos</t>
  </si>
  <si>
    <t>Rurales</t>
  </si>
  <si>
    <t>SEMOVIENTES</t>
  </si>
  <si>
    <t>De trabajo</t>
  </si>
  <si>
    <t>BIENES MUEBLES EN BODEGA</t>
  </si>
  <si>
    <t>Maquinaria y equipo</t>
  </si>
  <si>
    <t>Equipo médico y científico</t>
  </si>
  <si>
    <t>Muebles, enseres y equipo de oficina</t>
  </si>
  <si>
    <t>Equipo de comunicación y computación</t>
  </si>
  <si>
    <t>Equipo de transporte, tracción y elevación</t>
  </si>
  <si>
    <t>Equipo de comedor, cocina, despensa y hotelería</t>
  </si>
  <si>
    <t>Otros bienes muebles en bodega</t>
  </si>
  <si>
    <t>EDIFICACIONES</t>
  </si>
  <si>
    <t>Edificios y casas</t>
  </si>
  <si>
    <t>PLANTAS, DUCTOS Y TUNELES</t>
  </si>
  <si>
    <t>Subestaciones y/o Estaciones de regulación</t>
  </si>
  <si>
    <t>REDES, LINEAS Y CABLES</t>
  </si>
  <si>
    <t>Lineas y cables de conducción</t>
  </si>
  <si>
    <t>MAQUINARIA Y EQUIPO</t>
  </si>
  <si>
    <t>Equipo de construcción (208)</t>
  </si>
  <si>
    <t>Equipo de música</t>
  </si>
  <si>
    <t>Equipo de recreación y deporte (209)</t>
  </si>
  <si>
    <t>Herramientas y accesorios (214)</t>
  </si>
  <si>
    <t>EQUIPO MEDICO Y CIENTIFICO</t>
  </si>
  <si>
    <t>Equipo de laboratorio (210)</t>
  </si>
  <si>
    <t>MUEBLES, ENSERES Y EQUIPO DE OFICINA</t>
  </si>
  <si>
    <t>Muebles y enseres (218)</t>
  </si>
  <si>
    <t>EQUIPOS DE COMUNICACION Y COMPUTACION</t>
  </si>
  <si>
    <t>Equipo de comunicación (207)</t>
  </si>
  <si>
    <t>Equipo de computación  (224)</t>
  </si>
  <si>
    <t>Terrestre (213)</t>
  </si>
  <si>
    <t>DEPRECIACION ACUMULADA (Cr)</t>
  </si>
  <si>
    <t>Edificaciones</t>
  </si>
  <si>
    <t>Equipos de comunicación y computación</t>
  </si>
  <si>
    <t>OTROS ACTIVOS</t>
  </si>
  <si>
    <t>BIENES Y SERVICIOS PAGADOS POR ANTICIPADO</t>
  </si>
  <si>
    <t>Seguros</t>
  </si>
  <si>
    <t>CARGOS DIFERIDOS</t>
  </si>
  <si>
    <t>Materiales y suministros</t>
  </si>
  <si>
    <t>BIENES DE ARTE Y CULTURA</t>
  </si>
  <si>
    <t>Obras de arte</t>
  </si>
  <si>
    <t>libros y publicaciones de investigación y consulta (216)</t>
  </si>
  <si>
    <t>INTANGIBLES  (225)</t>
  </si>
  <si>
    <t>Software</t>
  </si>
  <si>
    <t>AMORTIZACION ACUMULADO DE INTANGIBLES (Cr)</t>
  </si>
  <si>
    <t>VALORIZACIONES</t>
  </si>
  <si>
    <t>Inversiones en sociedades de economia mixta</t>
  </si>
  <si>
    <t>Terrenos</t>
  </si>
  <si>
    <t>Plantas, ductos y tuneles</t>
  </si>
  <si>
    <t>PASIVO</t>
  </si>
  <si>
    <t>CUENTAS POR PAGAR</t>
  </si>
  <si>
    <t>ADQUISION DE BIENES Y SERVICIOS NACIONALES</t>
  </si>
  <si>
    <t>Bienes y Servicios</t>
  </si>
  <si>
    <t>ACREEDORES</t>
  </si>
  <si>
    <t>Aportes a fondos pensionales</t>
  </si>
  <si>
    <t>Sindicatos</t>
  </si>
  <si>
    <t>Cooperativas</t>
  </si>
  <si>
    <t>Embargos judiciales</t>
  </si>
  <si>
    <t>cheques no cobrados o por reclamar</t>
  </si>
  <si>
    <t>Aporte Riesgos profesionales</t>
  </si>
  <si>
    <t>Libranzas</t>
  </si>
  <si>
    <t>Otros acreedores</t>
  </si>
  <si>
    <t>RETENCION EN LA FUENTE E IMPUESTO DE TIMBRE</t>
  </si>
  <si>
    <t>Salarios y pagos laborales</t>
  </si>
  <si>
    <t>Honorarios</t>
  </si>
  <si>
    <t>Servicios</t>
  </si>
  <si>
    <t>Arrendamientos</t>
  </si>
  <si>
    <t>Compras</t>
  </si>
  <si>
    <t>Impuesto a las ventas retenido por consignar</t>
  </si>
  <si>
    <t>IMPUESTOS, CONTRIBUCIONES Y TASAS POR PAGAR</t>
  </si>
  <si>
    <t>OBLIGACIONES LABORALES Y DE SEGURIDAD SOCIAL INTEGRAL</t>
  </si>
  <si>
    <t>SALARIOS Y PRESTACIONES SOCIALES</t>
  </si>
  <si>
    <t>Nómina por pagar</t>
  </si>
  <si>
    <t>Prima de vacaciones</t>
  </si>
  <si>
    <t>Prima de servicios</t>
  </si>
  <si>
    <t>Bonificaciones</t>
  </si>
  <si>
    <t>PASIVOS ESTIMADOS</t>
  </si>
  <si>
    <t>Cesantías</t>
  </si>
  <si>
    <t>Cálculo actuarial de pensiones actuales</t>
  </si>
  <si>
    <t>Pensiones actuales por amortizar (Db)</t>
  </si>
  <si>
    <t>PATRIMONIO</t>
  </si>
  <si>
    <t>PATRIMONIO INSTITUCIONAL</t>
  </si>
  <si>
    <t>CAPITAL FISCAL</t>
  </si>
  <si>
    <t>Capital fiscal</t>
  </si>
  <si>
    <t>En especie</t>
  </si>
  <si>
    <t>En derechos</t>
  </si>
  <si>
    <t>SUPERAVIT POR VALORIZACION</t>
  </si>
  <si>
    <t>Plantas, ductos y túneles</t>
  </si>
  <si>
    <t>INGRESOS</t>
  </si>
  <si>
    <t>VENTA DE BIENES</t>
  </si>
  <si>
    <t>PRODUCTOS AGROPECUARIOS, DE SILVICULTURA Y PESCA</t>
  </si>
  <si>
    <t>Productos agrícolas</t>
  </si>
  <si>
    <t>VENTA DE SERVICIOS</t>
  </si>
  <si>
    <t>SERVICIOS EDUCATIVOS</t>
  </si>
  <si>
    <t>OTROS SERVICIOS</t>
  </si>
  <si>
    <t>Administración de Proyectos</t>
  </si>
  <si>
    <t>Otros servicios</t>
  </si>
  <si>
    <t>DEVOLUCIONES, REBAJAS Y DESCUENTOS EN VENTA DE SERV. (DB)</t>
  </si>
  <si>
    <t>TRANSFERENCIAS</t>
  </si>
  <si>
    <t>OTRAS TRANSFERENCIAS</t>
  </si>
  <si>
    <t>Para gastos de funcionamiento</t>
  </si>
  <si>
    <t>OTROS INGRESOS</t>
  </si>
  <si>
    <t>FINANCIEROS</t>
  </si>
  <si>
    <t>Rendimiento por reajuste monetario</t>
  </si>
  <si>
    <t>OTROS INGRESOS ORDINARIOS</t>
  </si>
  <si>
    <t xml:space="preserve">Publicaciones </t>
  </si>
  <si>
    <t>EXTRAORDINARIOS</t>
  </si>
  <si>
    <t>Sobrantes</t>
  </si>
  <si>
    <t>Recuperaciones</t>
  </si>
  <si>
    <t>GASTOS</t>
  </si>
  <si>
    <t>SUELDOS Y SALARIOS</t>
  </si>
  <si>
    <t>Horas extras y festivos</t>
  </si>
  <si>
    <t>Remuneración servicios técnicos</t>
  </si>
  <si>
    <t>Auxilio de transporte</t>
  </si>
  <si>
    <t>Cesantias</t>
  </si>
  <si>
    <t>Capacitación, bienestar social y estimulos</t>
  </si>
  <si>
    <t>Bonificación por servicios prestados</t>
  </si>
  <si>
    <t>Subsidio de alimentación</t>
  </si>
  <si>
    <t>Otras primas</t>
  </si>
  <si>
    <t>CONTRIBUCIONES IMPUTADAS</t>
  </si>
  <si>
    <t>Indemnizaciones</t>
  </si>
  <si>
    <t>Amortizacion calculo actuarial  pensiones actuales</t>
  </si>
  <si>
    <t>CONTRIBUCIONES EFECTIVAS</t>
  </si>
  <si>
    <t>Aportes a Cajas de Compensanción Familiar</t>
  </si>
  <si>
    <t>Cotizaciones a seguridad social en salud</t>
  </si>
  <si>
    <t>Cotizaciones a riesgos profesionales</t>
  </si>
  <si>
    <t>Aportes al ICBF</t>
  </si>
  <si>
    <t>GENERALES</t>
  </si>
  <si>
    <t>Estudios y Proyectos</t>
  </si>
  <si>
    <t>Vigilancia y seguridad</t>
  </si>
  <si>
    <t>Mantenimiento</t>
  </si>
  <si>
    <t>Servicios Públicos</t>
  </si>
  <si>
    <t>Viáticos y gastos de viaje</t>
  </si>
  <si>
    <t>Impresos, publicaciones, suscripciones y afiliaciones</t>
  </si>
  <si>
    <t>Comunicaciones y transporte</t>
  </si>
  <si>
    <t>Seguros generales</t>
  </si>
  <si>
    <t>Generales</t>
  </si>
  <si>
    <t>Otros gastos generales</t>
  </si>
  <si>
    <t>IMPUESTOS, CONTRIBUCIONES Y TASAS</t>
  </si>
  <si>
    <t>OTROS GASTOS</t>
  </si>
  <si>
    <t>OTROS GASTOS ORDINARIOS</t>
  </si>
  <si>
    <t>Pérdida en retiro de activos</t>
  </si>
  <si>
    <t>COSTO DE VENTAS DE SERVICIOS</t>
  </si>
  <si>
    <t>COSTOS DE PRODUCCION</t>
  </si>
  <si>
    <t>Sueldos y salarios</t>
  </si>
  <si>
    <t>Traslado de costos (CR)</t>
  </si>
  <si>
    <t>Sueldos y Salarios</t>
  </si>
  <si>
    <t>REACAUDO A FAVOR DE TERCEROS</t>
  </si>
  <si>
    <t>Recaudos Por Clasificar</t>
  </si>
  <si>
    <t>OTROS PASIVOS</t>
  </si>
  <si>
    <t>PARA GASTOS DE FUNCIONAMIENTO</t>
  </si>
  <si>
    <t>NOMBRE: JHOAN A. NOVOA MOSQUERA</t>
  </si>
  <si>
    <t>TRANSFERENCIAS POR COBRAR</t>
  </si>
  <si>
    <t>CUENTAS DE ORDEN DEUDORAS</t>
  </si>
  <si>
    <t>DERECHOS CONTINGENTES</t>
  </si>
  <si>
    <t>DEUDORAS DE CONTROL</t>
  </si>
  <si>
    <t>DEUDORAS POR CONTRA (Cr)</t>
  </si>
  <si>
    <t>DERECHOS CONTINGENTES POR  CONTRA (Cr)</t>
  </si>
  <si>
    <t>DEUDORAS DE CONTROL POR CONTRA (Cr)</t>
  </si>
  <si>
    <t>Activos totalmente depreciados agotados y amortizados</t>
  </si>
  <si>
    <t>RESPONSABILIDADES CONTINGENTES</t>
  </si>
  <si>
    <t>Laborales</t>
  </si>
  <si>
    <t>Administrativos</t>
  </si>
  <si>
    <t>ACREEDORAS POR CONTRA (Db)</t>
  </si>
  <si>
    <t>RESPONSABILIDADES CONTINGENTES POR CONTRA (DB)</t>
  </si>
  <si>
    <t>FIRMA JEFE AREA FINANCIERA</t>
  </si>
  <si>
    <t>FIRMA CONTADOR</t>
  </si>
  <si>
    <t>NOMBRE: ANA STELLA NOVOA ROZO</t>
  </si>
  <si>
    <t xml:space="preserve">T.P.45801-T </t>
  </si>
  <si>
    <t>Efectivo</t>
  </si>
  <si>
    <t xml:space="preserve">FIRMA REPRESENTANTE LEGAL </t>
  </si>
  <si>
    <t xml:space="preserve">Otras transferencias </t>
  </si>
  <si>
    <t>NOMBRE: OSCAR DOMÍNGUEZ GONZÁLEZ</t>
  </si>
  <si>
    <t xml:space="preserve">                        Rector </t>
  </si>
  <si>
    <t>CUENTAS DE ORDEN ACREEDORAS</t>
  </si>
  <si>
    <t>INGRESOS NO TRIBUTARIOS</t>
  </si>
  <si>
    <t>Rector</t>
  </si>
  <si>
    <t>Inversiones en entidades privadas</t>
  </si>
  <si>
    <t>Entidades privadas</t>
  </si>
  <si>
    <t>Calculo actuarial de cuotas partes de pensiones</t>
  </si>
  <si>
    <t>Cuotas partes de pensiones por amortizar (Db)</t>
  </si>
  <si>
    <t>DEPOSITOS ENTREGADOS EN GARANTIA</t>
  </si>
  <si>
    <t>Depósitos Judiciales</t>
  </si>
  <si>
    <t>Liquidacion Provisional de cuotas partes de bonos pensionales</t>
  </si>
  <si>
    <t>PROVISION PARA CONTINGENCIAS</t>
  </si>
  <si>
    <t>Litigios</t>
  </si>
  <si>
    <t>Semovientes</t>
  </si>
  <si>
    <t>CODIGO</t>
  </si>
  <si>
    <t>FECHA DE CORTE</t>
  </si>
  <si>
    <t>Codigo Contable Subcuenta</t>
  </si>
  <si>
    <t>Nombre de la Subcuenta</t>
  </si>
  <si>
    <t>PROVISIONES, DEPRECIACIONES Y AMORTIZACIONES</t>
  </si>
  <si>
    <t>Depreciacion de Propiedad, Planta y Equipo</t>
  </si>
  <si>
    <t>Amortizacion de Otros Activos</t>
  </si>
  <si>
    <t>Depreciacion y Amortizacion</t>
  </si>
  <si>
    <t>Codigo entidad Reciproca</t>
  </si>
  <si>
    <t>Nombre entidad Reciproca</t>
  </si>
  <si>
    <t>Valor Corriente</t>
  </si>
  <si>
    <t>Valor No Corriente</t>
  </si>
  <si>
    <t>CUOTAS PARTES DE PENSIONES</t>
  </si>
  <si>
    <t>MINISTERIO DE MINAS Y ENERGIA</t>
  </si>
  <si>
    <t>UNIVERSIDAD NACIONAL DE COLOMBIA</t>
  </si>
  <si>
    <t>I.S.S.</t>
  </si>
  <si>
    <t>GOBERNACION DE NARIÑO</t>
  </si>
  <si>
    <t>GOBERNACION DE BOYACA</t>
  </si>
  <si>
    <t>GOBERNACION DEL VALLE DEL CAUCA</t>
  </si>
  <si>
    <t>GOBERNACION DEL CAUCA</t>
  </si>
  <si>
    <t>MINISTERIO DE EDUCACION</t>
  </si>
  <si>
    <t>COTIZACIONES A SEGURIDAD SOCIAL SALUD</t>
  </si>
  <si>
    <t>COTIZACIONES A RIESGOS PROFESIONALES</t>
  </si>
  <si>
    <t>APORTES AL ICBF</t>
  </si>
  <si>
    <t>I.C.B.F.</t>
  </si>
  <si>
    <t>SERVICIOS PUBLICOS</t>
  </si>
  <si>
    <t>ELECTRIFICADORA DEL META</t>
  </si>
  <si>
    <t>IMPUESTO PREDIAL</t>
  </si>
  <si>
    <t xml:space="preserve">        FIRMA REPRESENTANTE LEGAL</t>
  </si>
  <si>
    <t>Jefe de División Financiera</t>
  </si>
  <si>
    <t>Administrativas</t>
  </si>
  <si>
    <t>Contratos de obra</t>
  </si>
  <si>
    <t>Retencion de Impuesto de Industria y Comercio por compras</t>
  </si>
  <si>
    <t>Plantas, Ductos y Tuneles</t>
  </si>
  <si>
    <t>Redes, lineas y cables</t>
  </si>
  <si>
    <t>RESERVA FINANCIERA ACTUARIAL</t>
  </si>
  <si>
    <t>Deudores</t>
  </si>
  <si>
    <t>PROVISION PARA PENSIONES</t>
  </si>
  <si>
    <t>PROVISION PARA BONOS PENSIONALES</t>
  </si>
  <si>
    <t>Impuesto para preservar la seguridad democrática</t>
  </si>
  <si>
    <t>PATRIMONIO INSTITUCIONAL INCORPORADO</t>
  </si>
  <si>
    <t>Bienes</t>
  </si>
  <si>
    <t>DEUDAS DE DIFICIL RECAUDO</t>
  </si>
  <si>
    <t>CODIGO: FO-FIN-09</t>
  </si>
  <si>
    <t>PAGINA: 1 DE 1</t>
  </si>
  <si>
    <t>GESTIÒN FINANCIERA</t>
  </si>
  <si>
    <t>FECHA:</t>
  </si>
  <si>
    <t>FORMATO DE CATALOGO DE CUENTAS</t>
  </si>
  <si>
    <t>VERSIÓN: 01</t>
  </si>
  <si>
    <t>VIGENCIA: 2012</t>
  </si>
  <si>
    <t>CODIGO: FO-FIN-10</t>
  </si>
  <si>
    <t>VERSIÒN: 01</t>
  </si>
  <si>
    <t>FORMATO DE OPERACIONES RECIPROCAS</t>
  </si>
  <si>
    <t>Para Proyectos de Inversion</t>
  </si>
  <si>
    <t>Prima de navidad</t>
  </si>
  <si>
    <t>Vacaciones</t>
  </si>
  <si>
    <t>Impuesto sobre vehiculos automotores</t>
  </si>
  <si>
    <t>PENSIONES Y PRESTACIONES ECONOMICAS POR PAGAR</t>
  </si>
  <si>
    <t>Pensiones de Jubilación patronales</t>
  </si>
  <si>
    <t>ETB S.A ESP</t>
  </si>
  <si>
    <t>MUNICIPIO DE VILLAVICENCIO</t>
  </si>
  <si>
    <t>MUNICIPIO DE RESTREPO</t>
  </si>
  <si>
    <t>SERVICIOS POSTALES NACIONALES S.A.</t>
  </si>
  <si>
    <t>SERVICIOS DE TRANSPORTE</t>
  </si>
  <si>
    <t>CORPORACION PARA EL DESARROLLO DE LA MACARENA</t>
  </si>
  <si>
    <t>EMPRESA ACUEDUCTO Y ALCANTARILLADO</t>
  </si>
  <si>
    <t>TESORO NACIONAL</t>
  </si>
  <si>
    <t>IMPUESTOS,CONTRIBCIONES Y TASAS</t>
  </si>
  <si>
    <t>IMPRESOS, PUBLICACIONES Y SUSCRIPCIONES Y AFILIACIONES</t>
  </si>
  <si>
    <t>BANCO AGRARIO DE COLOMBIA</t>
  </si>
  <si>
    <t>CUENTAS CORRIENTES</t>
  </si>
  <si>
    <t>PARA PROYECTOS DE INVERSION</t>
  </si>
  <si>
    <t>INSTITUTO DEPARTAMENTAL DE TRANSITO Y TRANSPORTE</t>
  </si>
  <si>
    <t>VIGENCIA:2012</t>
  </si>
  <si>
    <t>1 DE JULIO AL 30 DE SEPTIEMBRE DE 2012</t>
  </si>
  <si>
    <t>Entidades del Sector Solidario</t>
  </si>
  <si>
    <t xml:space="preserve">Bonificacion especial de recreacion </t>
  </si>
  <si>
    <t>Antecedentes y certificaciones</t>
  </si>
  <si>
    <t xml:space="preserve">Contribuciones </t>
  </si>
  <si>
    <t>FECHA: 26-10-2012</t>
  </si>
  <si>
    <t>Litigios y mecanismos alternativos de solución de conflicto</t>
  </si>
  <si>
    <t>LITIGIOS Y MECANISMOS ALTERNATIVOS DE SOLUCIÓN DE CONFLICTO</t>
  </si>
  <si>
    <t>Responsabilidades en proceso</t>
  </si>
  <si>
    <t>Litigios y mecanismos alternativos de solución de conflictos</t>
  </si>
  <si>
    <t>Internas</t>
  </si>
  <si>
    <t>RESPONSABILIDADES EN PROCESO</t>
  </si>
  <si>
    <t>Propiedades, Planta y Equipo</t>
  </si>
  <si>
    <t>ACTIVOS RETIRADOS</t>
  </si>
  <si>
    <t>LITIGIOS Y MECANISMOS ALTERNATIVOS DE SOLUCIÓN DE CONFLICTOS</t>
  </si>
  <si>
    <t>EDUCACION FORMAL - SUPERIOR- POSTGRADO</t>
  </si>
  <si>
    <t>EDUCACION FORMAL - SUPERIOR- FORMACIÓN PROFESIONAL</t>
  </si>
  <si>
    <t>Educaciòn Formal-Superior Postgrados</t>
  </si>
  <si>
    <t>Educaciòn Formal-Superior Formación Profesional</t>
  </si>
  <si>
    <t>COSTO DE VENTAS Y OPERACIÓN</t>
  </si>
  <si>
    <t>Gravamen a los movimientos financieros</t>
  </si>
  <si>
    <t>Impuesto Predial Unificado</t>
  </si>
  <si>
    <t>Arrendamiento</t>
  </si>
  <si>
    <t>APORTES SOBRE LA NÓMINA</t>
  </si>
  <si>
    <t>Cotizaciones a entidades administradoras regimen de prima media</t>
  </si>
  <si>
    <t>Sueldos del personal</t>
  </si>
  <si>
    <t>DE ADMINISTRACIÓN</t>
  </si>
  <si>
    <t>Intereses de deudores</t>
  </si>
  <si>
    <t>SERVICIOS DE DOCUMENTACIÓN E IDENTIFICACIÓN</t>
  </si>
  <si>
    <t>Educación Formal-Superior Postgrados</t>
  </si>
  <si>
    <t>Educación formal - Superior Formación Profesional</t>
  </si>
  <si>
    <t>Productos piscícolas</t>
  </si>
  <si>
    <t>Estampillas</t>
  </si>
  <si>
    <t>SUPERAVIT POR DONACION</t>
  </si>
  <si>
    <t>Liquidacion Provisional de cuotas partes de bonos pensionales por amortizar</t>
  </si>
  <si>
    <t xml:space="preserve"> Aportes al ICBF, SENA y Cajas de compensación</t>
  </si>
  <si>
    <t>Aportes a seguridad social en salud</t>
  </si>
  <si>
    <t>PROVISIONES PARA PROTECCION DE PROPIEDADES, PLANTA Y EQUIPO</t>
  </si>
  <si>
    <t>Equipo de restaurante y cafetería</t>
  </si>
  <si>
    <t>EQUIPOS DE COMEDOR, COCINA, DESPENSA Y HOTELERIA (206)</t>
  </si>
  <si>
    <t>EQUIPOS DE TRANSPORTE, TRACCION Y ELEVACION</t>
  </si>
  <si>
    <t>Equipo y máquina de oficina (212)</t>
  </si>
  <si>
    <t>Devolución Iva para entidades de Educación Superior</t>
  </si>
  <si>
    <t xml:space="preserve">Avances para Viáticos y Gastos de Viaje </t>
  </si>
  <si>
    <t>INVERSIONES PATRIMONIALES EN ENTIDADES NO CONTROLADAS</t>
  </si>
  <si>
    <t>INVERSIONES E INSTRUMENTOS DERIVADOS</t>
  </si>
  <si>
    <t>Cuenta Corriente</t>
  </si>
  <si>
    <t xml:space="preserve">MUNICIPIO DE GRANADA </t>
  </si>
  <si>
    <t>IMPUESTO SOBRE VEHICULOS AUTOMOTORES</t>
  </si>
  <si>
    <t>EMPRESA DE SERVICIOS PUBLICOS RESTREPO AGUA VIVA S.A. E.S.P.</t>
  </si>
  <si>
    <t>CONTRIBUCIONES</t>
  </si>
  <si>
    <t>Sociedades de economía mixta</t>
  </si>
  <si>
    <t>Inversiones en entidades del sector solidario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</si>
</sst>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_(* #,##0.00_);_(* \(#,##0.00\);_(* &quot;-&quot;??_);_(@_)"/>
    <numFmt numFmtId="166" formatCode="0;[Red]0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sz val="11"/>
      <name val="Arial"/>
      <family val="2"/>
    </font>
    <font>
      <u/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</cellStyleXfs>
  <cellXfs count="114">
    <xf numFmtId="0" fontId="0" fillId="0" borderId="0" xfId="0"/>
    <xf numFmtId="4" fontId="5" fillId="0" borderId="1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/>
    <xf numFmtId="4" fontId="5" fillId="0" borderId="3" xfId="0" applyNumberFormat="1" applyFont="1" applyFill="1" applyBorder="1"/>
    <xf numFmtId="4" fontId="7" fillId="0" borderId="0" xfId="0" applyNumberFormat="1" applyFont="1" applyFill="1" applyBorder="1" applyAlignment="1">
      <alignment horizontal="left"/>
    </xf>
    <xf numFmtId="4" fontId="6" fillId="0" borderId="0" xfId="0" applyNumberFormat="1" applyFont="1" applyFill="1" applyBorder="1" applyAlignment="1">
      <alignment horizontal="left"/>
    </xf>
    <xf numFmtId="4" fontId="5" fillId="0" borderId="2" xfId="2" applyNumberFormat="1" applyFont="1" applyFill="1" applyBorder="1"/>
    <xf numFmtId="4" fontId="5" fillId="0" borderId="0" xfId="0" applyNumberFormat="1" applyFont="1" applyFill="1"/>
    <xf numFmtId="4" fontId="5" fillId="0" borderId="1" xfId="0" applyNumberFormat="1" applyFont="1" applyFill="1" applyBorder="1" applyAlignment="1">
      <alignment horizontal="center" vertical="justify"/>
    </xf>
    <xf numFmtId="4" fontId="5" fillId="0" borderId="6" xfId="0" applyNumberFormat="1" applyFont="1" applyFill="1" applyBorder="1" applyAlignment="1">
      <alignment horizontal="center" vertical="justify"/>
    </xf>
    <xf numFmtId="4" fontId="2" fillId="0" borderId="2" xfId="0" applyNumberFormat="1" applyFont="1" applyFill="1" applyBorder="1"/>
    <xf numFmtId="4" fontId="2" fillId="0" borderId="2" xfId="2" applyNumberFormat="1" applyFont="1" applyFill="1" applyBorder="1"/>
    <xf numFmtId="4" fontId="2" fillId="0" borderId="3" xfId="0" applyNumberFormat="1" applyFont="1" applyFill="1" applyBorder="1"/>
    <xf numFmtId="4" fontId="2" fillId="0" borderId="0" xfId="0" applyNumberFormat="1" applyFont="1" applyFill="1"/>
    <xf numFmtId="4" fontId="2" fillId="0" borderId="0" xfId="0" applyNumberFormat="1" applyFont="1" applyFill="1" applyBorder="1"/>
    <xf numFmtId="4" fontId="2" fillId="0" borderId="9" xfId="0" applyNumberFormat="1" applyFont="1" applyFill="1" applyBorder="1"/>
    <xf numFmtId="4" fontId="2" fillId="0" borderId="10" xfId="0" applyNumberFormat="1" applyFont="1" applyFill="1" applyBorder="1"/>
    <xf numFmtId="4" fontId="2" fillId="0" borderId="11" xfId="0" applyNumberFormat="1" applyFont="1" applyFill="1" applyBorder="1"/>
    <xf numFmtId="4" fontId="2" fillId="0" borderId="0" xfId="0" applyNumberFormat="1" applyFont="1" applyFill="1" applyBorder="1" applyAlignment="1">
      <alignment horizontal="right"/>
    </xf>
    <xf numFmtId="4" fontId="2" fillId="0" borderId="13" xfId="0" applyNumberFormat="1" applyFont="1" applyFill="1" applyBorder="1"/>
    <xf numFmtId="4" fontId="2" fillId="0" borderId="13" xfId="0" applyNumberFormat="1" applyFont="1" applyFill="1" applyBorder="1" applyAlignment="1">
      <alignment horizontal="right"/>
    </xf>
    <xf numFmtId="4" fontId="2" fillId="0" borderId="14" xfId="0" applyNumberFormat="1" applyFont="1" applyFill="1" applyBorder="1"/>
    <xf numFmtId="4" fontId="2" fillId="0" borderId="0" xfId="0" applyNumberFormat="1" applyFont="1" applyFill="1" applyAlignment="1">
      <alignment horizontal="right"/>
    </xf>
    <xf numFmtId="4" fontId="2" fillId="0" borderId="16" xfId="0" applyNumberFormat="1" applyFont="1" applyFill="1" applyBorder="1"/>
    <xf numFmtId="4" fontId="2" fillId="0" borderId="18" xfId="0" applyNumberFormat="1" applyFont="1" applyFill="1" applyBorder="1"/>
    <xf numFmtId="0" fontId="9" fillId="2" borderId="0" xfId="0" applyFont="1" applyFill="1"/>
    <xf numFmtId="1" fontId="9" fillId="2" borderId="4" xfId="0" applyNumberFormat="1" applyFont="1" applyFill="1" applyBorder="1" applyAlignment="1">
      <alignment horizontal="center"/>
    </xf>
    <xf numFmtId="0" fontId="9" fillId="2" borderId="2" xfId="0" applyFont="1" applyFill="1" applyBorder="1"/>
    <xf numFmtId="1" fontId="9" fillId="2" borderId="2" xfId="0" applyNumberFormat="1" applyFont="1" applyFill="1" applyBorder="1" applyAlignment="1">
      <alignment horizontal="center"/>
    </xf>
    <xf numFmtId="4" fontId="9" fillId="2" borderId="18" xfId="0" applyNumberFormat="1" applyFont="1" applyFill="1" applyBorder="1"/>
    <xf numFmtId="0" fontId="12" fillId="2" borderId="0" xfId="0" applyFont="1" applyFill="1"/>
    <xf numFmtId="4" fontId="9" fillId="2" borderId="2" xfId="0" applyNumberFormat="1" applyFont="1" applyFill="1" applyBorder="1"/>
    <xf numFmtId="4" fontId="9" fillId="2" borderId="3" xfId="0" applyNumberFormat="1" applyFont="1" applyFill="1" applyBorder="1"/>
    <xf numFmtId="0" fontId="9" fillId="2" borderId="2" xfId="0" applyFont="1" applyFill="1" applyBorder="1" applyAlignment="1">
      <alignment horizontal="left"/>
    </xf>
    <xf numFmtId="4" fontId="9" fillId="2" borderId="0" xfId="0" applyNumberFormat="1" applyFont="1" applyFill="1"/>
    <xf numFmtId="0" fontId="9" fillId="2" borderId="2" xfId="0" applyFont="1" applyFill="1" applyBorder="1" applyAlignment="1">
      <alignment horizontal="center"/>
    </xf>
    <xf numFmtId="0" fontId="9" fillId="2" borderId="0" xfId="0" applyFont="1" applyFill="1" applyBorder="1"/>
    <xf numFmtId="0" fontId="9" fillId="2" borderId="0" xfId="0" applyFont="1" applyFill="1" applyBorder="1" applyAlignment="1">
      <alignment horizontal="center"/>
    </xf>
    <xf numFmtId="166" fontId="9" fillId="2" borderId="0" xfId="0" quotePrefix="1" applyNumberFormat="1" applyFont="1" applyFill="1" applyBorder="1" applyAlignment="1">
      <alignment horizontal="left"/>
    </xf>
    <xf numFmtId="0" fontId="9" fillId="2" borderId="0" xfId="0" applyFont="1" applyFill="1" applyAlignment="1">
      <alignment horizontal="center"/>
    </xf>
    <xf numFmtId="14" fontId="9" fillId="2" borderId="0" xfId="0" applyNumberFormat="1" applyFont="1" applyFill="1" applyAlignment="1">
      <alignment horizontal="left"/>
    </xf>
    <xf numFmtId="4" fontId="9" fillId="2" borderId="0" xfId="0" applyNumberFormat="1" applyFont="1" applyFill="1" applyBorder="1"/>
    <xf numFmtId="4" fontId="9" fillId="2" borderId="11" xfId="0" applyNumberFormat="1" applyFont="1" applyFill="1" applyBorder="1" applyAlignment="1">
      <alignment horizontal="right"/>
    </xf>
    <xf numFmtId="0" fontId="9" fillId="2" borderId="7" xfId="0" applyFont="1" applyFill="1" applyBorder="1"/>
    <xf numFmtId="0" fontId="9" fillId="2" borderId="7" xfId="0" applyFont="1" applyFill="1" applyBorder="1" applyAlignment="1"/>
    <xf numFmtId="0" fontId="9" fillId="2" borderId="0" xfId="0" applyFont="1" applyFill="1" applyBorder="1" applyAlignment="1"/>
    <xf numFmtId="4" fontId="9" fillId="2" borderId="0" xfId="0" applyNumberFormat="1" applyFont="1" applyFill="1" applyBorder="1" applyAlignment="1"/>
    <xf numFmtId="0" fontId="8" fillId="2" borderId="7" xfId="0" applyFont="1" applyFill="1" applyBorder="1" applyAlignment="1">
      <alignment horizontal="left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/>
    </xf>
    <xf numFmtId="4" fontId="8" fillId="2" borderId="0" xfId="0" applyNumberFormat="1" applyFont="1" applyFill="1" applyBorder="1" applyAlignment="1">
      <alignment horizontal="center"/>
    </xf>
    <xf numFmtId="4" fontId="8" fillId="2" borderId="11" xfId="0" applyNumberFormat="1" applyFont="1" applyFill="1" applyBorder="1"/>
    <xf numFmtId="0" fontId="8" fillId="2" borderId="7" xfId="0" applyNumberFormat="1" applyFont="1" applyFill="1" applyBorder="1" applyAlignment="1" applyProtection="1">
      <alignment horizontal="left"/>
      <protection locked="0"/>
    </xf>
    <xf numFmtId="0" fontId="8" fillId="2" borderId="7" xfId="0" applyFont="1" applyFill="1" applyBorder="1"/>
    <xf numFmtId="0" fontId="8" fillId="2" borderId="0" xfId="0" applyFont="1" applyFill="1" applyBorder="1" applyAlignment="1">
      <alignment horizontal="left"/>
    </xf>
    <xf numFmtId="4" fontId="8" fillId="2" borderId="0" xfId="0" applyNumberFormat="1" applyFont="1" applyFill="1" applyBorder="1"/>
    <xf numFmtId="4" fontId="8" fillId="2" borderId="11" xfId="0" applyNumberFormat="1" applyFont="1" applyFill="1" applyBorder="1" applyAlignment="1">
      <alignment horizontal="right"/>
    </xf>
    <xf numFmtId="0" fontId="9" fillId="2" borderId="12" xfId="0" applyNumberFormat="1" applyFont="1" applyFill="1" applyBorder="1"/>
    <xf numFmtId="0" fontId="9" fillId="2" borderId="13" xfId="0" applyNumberFormat="1" applyFont="1" applyFill="1" applyBorder="1"/>
    <xf numFmtId="0" fontId="10" fillId="2" borderId="13" xfId="1" applyNumberFormat="1" applyFont="1" applyFill="1" applyBorder="1" applyAlignment="1" applyProtection="1"/>
    <xf numFmtId="0" fontId="9" fillId="2" borderId="14" xfId="0" applyNumberFormat="1" applyFont="1" applyFill="1" applyBorder="1"/>
    <xf numFmtId="4" fontId="2" fillId="0" borderId="2" xfId="0" applyNumberFormat="1" applyFont="1" applyFill="1" applyBorder="1" applyAlignment="1">
      <alignment horizontal="left"/>
    </xf>
    <xf numFmtId="4" fontId="2" fillId="0" borderId="0" xfId="0" applyNumberFormat="1" applyFont="1" applyFill="1" applyAlignment="1">
      <alignment horizontal="left"/>
    </xf>
    <xf numFmtId="4" fontId="2" fillId="0" borderId="2" xfId="0" applyNumberFormat="1" applyFont="1" applyFill="1" applyBorder="1" applyAlignment="1">
      <alignment horizontal="justify"/>
    </xf>
    <xf numFmtId="1" fontId="2" fillId="0" borderId="0" xfId="0" applyNumberFormat="1" applyFont="1" applyFill="1" applyAlignment="1">
      <alignment horizontal="center"/>
    </xf>
    <xf numFmtId="1" fontId="2" fillId="0" borderId="0" xfId="0" applyNumberFormat="1" applyFont="1" applyFill="1"/>
    <xf numFmtId="1" fontId="5" fillId="0" borderId="5" xfId="0" applyNumberFormat="1" applyFont="1" applyFill="1" applyBorder="1" applyAlignment="1">
      <alignment horizontal="center" vertical="justify"/>
    </xf>
    <xf numFmtId="1" fontId="5" fillId="0" borderId="4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5" fillId="0" borderId="15" xfId="0" applyNumberFormat="1" applyFont="1" applyFill="1" applyBorder="1" applyAlignment="1">
      <alignment horizontal="center"/>
    </xf>
    <xf numFmtId="1" fontId="2" fillId="0" borderId="8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1" fontId="7" fillId="0" borderId="7" xfId="0" applyNumberFormat="1" applyFont="1" applyFill="1" applyBorder="1" applyAlignment="1">
      <alignment horizontal="left"/>
    </xf>
    <xf numFmtId="1" fontId="5" fillId="0" borderId="7" xfId="0" applyNumberFormat="1" applyFont="1" applyFill="1" applyBorder="1" applyAlignment="1" applyProtection="1">
      <alignment horizontal="left"/>
      <protection locked="0"/>
    </xf>
    <xf numFmtId="1" fontId="6" fillId="0" borderId="7" xfId="0" applyNumberFormat="1" applyFont="1" applyFill="1" applyBorder="1" applyAlignment="1">
      <alignment horizontal="left"/>
    </xf>
    <xf numFmtId="1" fontId="2" fillId="0" borderId="7" xfId="0" applyNumberFormat="1" applyFont="1" applyFill="1" applyBorder="1"/>
    <xf numFmtId="1" fontId="2" fillId="0" borderId="12" xfId="0" applyNumberFormat="1" applyFont="1" applyFill="1" applyBorder="1"/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/>
    <xf numFmtId="1" fontId="2" fillId="0" borderId="2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wrapText="1"/>
    </xf>
    <xf numFmtId="4" fontId="9" fillId="3" borderId="1" xfId="0" applyNumberFormat="1" applyFont="1" applyFill="1" applyBorder="1" applyAlignment="1">
      <alignment horizontal="center" vertical="justify" wrapText="1"/>
    </xf>
    <xf numFmtId="4" fontId="9" fillId="3" borderId="6" xfId="0" applyNumberFormat="1" applyFont="1" applyFill="1" applyBorder="1" applyAlignment="1">
      <alignment horizontal="center" vertical="justify" wrapText="1"/>
    </xf>
    <xf numFmtId="4" fontId="7" fillId="0" borderId="7" xfId="0" applyNumberFormat="1" applyFont="1" applyFill="1" applyBorder="1" applyAlignment="1">
      <alignment horizontal="center"/>
    </xf>
    <xf numFmtId="4" fontId="7" fillId="0" borderId="0" xfId="0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>
      <alignment horizontal="center"/>
    </xf>
    <xf numFmtId="4" fontId="6" fillId="0" borderId="7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4" fontId="6" fillId="0" borderId="11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4" fontId="11" fillId="0" borderId="19" xfId="0" applyNumberFormat="1" applyFont="1" applyFill="1" applyBorder="1" applyAlignment="1">
      <alignment horizontal="center" vertical="center"/>
    </xf>
    <xf numFmtId="4" fontId="11" fillId="0" borderId="20" xfId="0" applyNumberFormat="1" applyFont="1" applyFill="1" applyBorder="1" applyAlignment="1">
      <alignment horizontal="center" vertical="center"/>
    </xf>
    <xf numFmtId="4" fontId="11" fillId="0" borderId="21" xfId="0" applyNumberFormat="1" applyFont="1" applyFill="1" applyBorder="1" applyAlignment="1">
      <alignment horizontal="center" vertical="center"/>
    </xf>
    <xf numFmtId="4" fontId="11" fillId="0" borderId="22" xfId="0" applyNumberFormat="1" applyFont="1" applyFill="1" applyBorder="1" applyAlignment="1">
      <alignment horizontal="center" vertical="center"/>
    </xf>
    <xf numFmtId="4" fontId="11" fillId="0" borderId="17" xfId="0" applyNumberFormat="1" applyFont="1" applyFill="1" applyBorder="1" applyAlignment="1">
      <alignment horizontal="center" vertical="center"/>
    </xf>
    <xf numFmtId="4" fontId="11" fillId="0" borderId="23" xfId="0" applyNumberFormat="1" applyFont="1" applyFill="1" applyBorder="1" applyAlignment="1">
      <alignment horizontal="center" vertical="center"/>
    </xf>
    <xf numFmtId="4" fontId="2" fillId="0" borderId="18" xfId="0" applyNumberFormat="1" applyFont="1" applyFill="1" applyBorder="1" applyAlignment="1">
      <alignment horizontal="left"/>
    </xf>
    <xf numFmtId="4" fontId="2" fillId="0" borderId="15" xfId="0" applyNumberFormat="1" applyFont="1" applyFill="1" applyBorder="1" applyAlignment="1">
      <alignment horizontal="left"/>
    </xf>
    <xf numFmtId="4" fontId="5" fillId="0" borderId="2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left"/>
    </xf>
    <xf numFmtId="0" fontId="9" fillId="2" borderId="15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</cellXfs>
  <cellStyles count="6">
    <cellStyle name="Hipervínculo" xfId="1" builtinId="8"/>
    <cellStyle name="Millares [0]" xfId="2" builtinId="6"/>
    <cellStyle name="Millares 2" xfId="3"/>
    <cellStyle name="Normal" xfId="0" builtinId="0"/>
    <cellStyle name="Normal 2" xfId="4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114300</xdr:rowOff>
    </xdr:from>
    <xdr:to>
      <xdr:col>0</xdr:col>
      <xdr:colOff>695325</xdr:colOff>
      <xdr:row>3</xdr:row>
      <xdr:rowOff>38100</xdr:rowOff>
    </xdr:to>
    <xdr:pic>
      <xdr:nvPicPr>
        <xdr:cNvPr id="3160" name="Imagen 1" descr="logo_un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14300"/>
          <a:ext cx="447675" cy="409575"/>
        </a:xfrm>
        <a:prstGeom prst="rect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66675</xdr:rowOff>
    </xdr:from>
    <xdr:to>
      <xdr:col>0</xdr:col>
      <xdr:colOff>676275</xdr:colOff>
      <xdr:row>3</xdr:row>
      <xdr:rowOff>38100</xdr:rowOff>
    </xdr:to>
    <xdr:pic>
      <xdr:nvPicPr>
        <xdr:cNvPr id="2" name="Imagen 1" descr="logo_unil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514350" cy="51435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nillanos.edu.co/" TargetMode="External"/><Relationship Id="rId1" Type="http://schemas.openxmlformats.org/officeDocument/2006/relationships/hyperlink" Target="mailto:enovoa@unillanos.edu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7"/>
  <sheetViews>
    <sheetView showGridLines="0" tabSelected="1" topLeftCell="C157" zoomScale="120" zoomScaleNormal="120" workbookViewId="0">
      <selection activeCell="K171" sqref="K171"/>
    </sheetView>
  </sheetViews>
  <sheetFormatPr baseColWidth="10" defaultRowHeight="12.75" x14ac:dyDescent="0.2"/>
  <cols>
    <col min="1" max="1" width="16" style="64" customWidth="1"/>
    <col min="2" max="2" width="45.7109375" style="13" customWidth="1"/>
    <col min="3" max="3" width="13.5703125" style="13" customWidth="1"/>
    <col min="4" max="4" width="14" style="13" customWidth="1"/>
    <col min="5" max="5" width="14.140625" style="13" customWidth="1"/>
    <col min="6" max="6" width="13.5703125" style="13" customWidth="1"/>
    <col min="7" max="7" width="13.140625" style="13" customWidth="1"/>
    <col min="8" max="8" width="14.140625" style="13" customWidth="1"/>
    <col min="9" max="9" width="15" style="13" customWidth="1"/>
    <col min="10" max="10" width="16.42578125" style="7" bestFit="1" customWidth="1"/>
    <col min="11" max="11" width="16.5703125" style="13" bestFit="1" customWidth="1"/>
    <col min="12" max="12" width="14.28515625" style="13" customWidth="1"/>
    <col min="13" max="16384" width="11.42578125" style="13"/>
  </cols>
  <sheetData>
    <row r="1" spans="1:11" x14ac:dyDescent="0.2">
      <c r="A1" s="91"/>
      <c r="B1" s="92" t="s">
        <v>7</v>
      </c>
      <c r="C1" s="93"/>
      <c r="D1" s="93"/>
      <c r="E1" s="93"/>
      <c r="F1" s="94"/>
      <c r="G1" s="98" t="s">
        <v>269</v>
      </c>
      <c r="H1" s="99"/>
    </row>
    <row r="2" spans="1:11" x14ac:dyDescent="0.2">
      <c r="A2" s="91"/>
      <c r="B2" s="95"/>
      <c r="C2" s="96"/>
      <c r="D2" s="96"/>
      <c r="E2" s="96"/>
      <c r="F2" s="97"/>
      <c r="G2" s="61" t="s">
        <v>274</v>
      </c>
      <c r="H2" s="61" t="s">
        <v>270</v>
      </c>
    </row>
    <row r="3" spans="1:11" x14ac:dyDescent="0.2">
      <c r="A3" s="91"/>
      <c r="B3" s="100" t="s">
        <v>271</v>
      </c>
      <c r="C3" s="100"/>
      <c r="D3" s="100"/>
      <c r="E3" s="100"/>
      <c r="F3" s="100"/>
      <c r="G3" s="98" t="s">
        <v>305</v>
      </c>
      <c r="H3" s="99"/>
    </row>
    <row r="4" spans="1:11" x14ac:dyDescent="0.2">
      <c r="A4" s="91"/>
      <c r="B4" s="100" t="s">
        <v>273</v>
      </c>
      <c r="C4" s="100"/>
      <c r="D4" s="100"/>
      <c r="E4" s="100"/>
      <c r="F4" s="100"/>
      <c r="G4" s="98" t="s">
        <v>275</v>
      </c>
      <c r="H4" s="99"/>
    </row>
    <row r="5" spans="1:11" ht="11.25" customHeight="1" x14ac:dyDescent="0.2"/>
    <row r="6" spans="1:11" x14ac:dyDescent="0.2">
      <c r="A6" s="64" t="s">
        <v>2</v>
      </c>
      <c r="B6" s="7" t="s">
        <v>3</v>
      </c>
    </row>
    <row r="7" spans="1:11" ht="13.5" customHeight="1" x14ac:dyDescent="0.2">
      <c r="A7" s="65" t="s">
        <v>4</v>
      </c>
      <c r="B7" s="7" t="s">
        <v>5</v>
      </c>
    </row>
    <row r="8" spans="1:11" x14ac:dyDescent="0.2">
      <c r="A8" s="65" t="s">
        <v>6</v>
      </c>
      <c r="B8" s="7" t="s">
        <v>7</v>
      </c>
    </row>
    <row r="9" spans="1:11" x14ac:dyDescent="0.2">
      <c r="A9" s="65" t="s">
        <v>8</v>
      </c>
      <c r="B9" s="62">
        <v>28450000</v>
      </c>
    </row>
    <row r="10" spans="1:11" x14ac:dyDescent="0.2">
      <c r="A10" s="65" t="s">
        <v>9</v>
      </c>
      <c r="B10" s="62">
        <v>41182</v>
      </c>
    </row>
    <row r="11" spans="1:11" ht="13.5" thickBot="1" x14ac:dyDescent="0.25">
      <c r="A11" s="65" t="s">
        <v>10</v>
      </c>
      <c r="B11" s="13" t="s">
        <v>300</v>
      </c>
    </row>
    <row r="12" spans="1:11" ht="25.5" x14ac:dyDescent="0.2">
      <c r="A12" s="66" t="s">
        <v>11</v>
      </c>
      <c r="B12" s="1" t="s">
        <v>12</v>
      </c>
      <c r="C12" s="1" t="s">
        <v>13</v>
      </c>
      <c r="D12" s="8" t="s">
        <v>14</v>
      </c>
      <c r="E12" s="8" t="s">
        <v>15</v>
      </c>
      <c r="F12" s="1" t="s">
        <v>16</v>
      </c>
      <c r="G12" s="8" t="s">
        <v>17</v>
      </c>
      <c r="H12" s="9" t="s">
        <v>18</v>
      </c>
      <c r="I12" s="7"/>
    </row>
    <row r="13" spans="1:11" x14ac:dyDescent="0.2">
      <c r="A13" s="67">
        <v>100000</v>
      </c>
      <c r="B13" s="2" t="s">
        <v>21</v>
      </c>
      <c r="C13" s="6">
        <v>61136488</v>
      </c>
      <c r="D13" s="2">
        <f>SUM(D14+D21+D26+D46+D95)</f>
        <v>36126055</v>
      </c>
      <c r="E13" s="2">
        <f>SUM(E14+E21+E26+E46+E95)</f>
        <v>33732354</v>
      </c>
      <c r="F13" s="2">
        <f>SUM(F14+F21+F26+F46+F95)</f>
        <v>63530189</v>
      </c>
      <c r="G13" s="2">
        <f>SUM(G14+G21+G26+G46+G95)</f>
        <v>25087272</v>
      </c>
      <c r="H13" s="3">
        <f>SUM(H14+H21+H26+H46+H95)</f>
        <v>38442917</v>
      </c>
      <c r="I13" s="7"/>
      <c r="K13" s="7"/>
    </row>
    <row r="14" spans="1:11" x14ac:dyDescent="0.2">
      <c r="A14" s="67">
        <v>110000</v>
      </c>
      <c r="B14" s="2" t="s">
        <v>22</v>
      </c>
      <c r="C14" s="6">
        <v>19726196</v>
      </c>
      <c r="D14" s="2">
        <f>SUM(D15+D18)</f>
        <v>21337234</v>
      </c>
      <c r="E14" s="2">
        <f>SUM(E15+E18)</f>
        <v>19716028</v>
      </c>
      <c r="F14" s="2">
        <f>+D14-E14+C14</f>
        <v>21347402</v>
      </c>
      <c r="G14" s="2">
        <f>SUM(G15+G18)</f>
        <v>21347402</v>
      </c>
      <c r="H14" s="3">
        <f>SUM(H15+H18)</f>
        <v>0</v>
      </c>
      <c r="I14" s="7"/>
    </row>
    <row r="15" spans="1:11" x14ac:dyDescent="0.2">
      <c r="A15" s="67">
        <v>110500</v>
      </c>
      <c r="B15" s="2" t="s">
        <v>23</v>
      </c>
      <c r="C15" s="6">
        <v>69475</v>
      </c>
      <c r="D15" s="2">
        <f>SUM(D16:D17)</f>
        <v>2968504</v>
      </c>
      <c r="E15" s="2">
        <f>SUM(E16:E17)</f>
        <v>2989803</v>
      </c>
      <c r="F15" s="2">
        <f>+D15-E15+C15</f>
        <v>48176</v>
      </c>
      <c r="G15" s="2">
        <f>SUM(G16:G17)</f>
        <v>48176</v>
      </c>
      <c r="H15" s="3">
        <f>SUM(H16:H17)</f>
        <v>0</v>
      </c>
      <c r="I15" s="7"/>
    </row>
    <row r="16" spans="1:11" x14ac:dyDescent="0.2">
      <c r="A16" s="68">
        <v>110501</v>
      </c>
      <c r="B16" s="10" t="s">
        <v>24</v>
      </c>
      <c r="C16" s="11">
        <v>25107</v>
      </c>
      <c r="D16" s="10">
        <v>2968504</v>
      </c>
      <c r="E16" s="10">
        <v>2989803</v>
      </c>
      <c r="F16" s="10">
        <f>+D16-E16+C16</f>
        <v>3808</v>
      </c>
      <c r="G16" s="10">
        <f>+F16</f>
        <v>3808</v>
      </c>
      <c r="H16" s="12">
        <v>0</v>
      </c>
    </row>
    <row r="17" spans="1:14" x14ac:dyDescent="0.2">
      <c r="A17" s="68">
        <v>110502</v>
      </c>
      <c r="B17" s="10" t="s">
        <v>25</v>
      </c>
      <c r="C17" s="11">
        <v>44368</v>
      </c>
      <c r="D17" s="10">
        <v>0</v>
      </c>
      <c r="E17" s="10">
        <v>0</v>
      </c>
      <c r="F17" s="10">
        <f>+D17-E17+C17</f>
        <v>44368</v>
      </c>
      <c r="G17" s="10">
        <f>+F17</f>
        <v>44368</v>
      </c>
      <c r="H17" s="12">
        <v>0</v>
      </c>
    </row>
    <row r="18" spans="1:14" x14ac:dyDescent="0.2">
      <c r="A18" s="67">
        <v>111000</v>
      </c>
      <c r="B18" s="2" t="s">
        <v>26</v>
      </c>
      <c r="C18" s="6">
        <v>19656721</v>
      </c>
      <c r="D18" s="2">
        <f>SUM(D19:D20)</f>
        <v>18368730</v>
      </c>
      <c r="E18" s="2">
        <f>SUM(E19:E20)</f>
        <v>16726225</v>
      </c>
      <c r="F18" s="2">
        <f>+C18+D18-E18</f>
        <v>21299226</v>
      </c>
      <c r="G18" s="2">
        <f>SUM(G19:G20)</f>
        <v>21299226</v>
      </c>
      <c r="H18" s="3">
        <f>SUM(H19:H20)</f>
        <v>0</v>
      </c>
      <c r="I18" s="7"/>
    </row>
    <row r="19" spans="1:14" x14ac:dyDescent="0.2">
      <c r="A19" s="68">
        <v>111005</v>
      </c>
      <c r="B19" s="10" t="s">
        <v>346</v>
      </c>
      <c r="C19" s="11">
        <v>4548278</v>
      </c>
      <c r="D19" s="10">
        <v>11043095</v>
      </c>
      <c r="E19" s="10">
        <v>11519121</v>
      </c>
      <c r="F19" s="10">
        <f>+C19+D19-E19</f>
        <v>4072252</v>
      </c>
      <c r="G19" s="10">
        <f>+F19</f>
        <v>4072252</v>
      </c>
      <c r="H19" s="12">
        <v>0</v>
      </c>
    </row>
    <row r="20" spans="1:14" x14ac:dyDescent="0.2">
      <c r="A20" s="68">
        <v>111006</v>
      </c>
      <c r="B20" s="10" t="s">
        <v>27</v>
      </c>
      <c r="C20" s="11">
        <v>15108443</v>
      </c>
      <c r="D20" s="10">
        <v>7325635</v>
      </c>
      <c r="E20" s="10">
        <v>5207104</v>
      </c>
      <c r="F20" s="10">
        <f>+C20+D20-E20</f>
        <v>17226974</v>
      </c>
      <c r="G20" s="10">
        <f>+F20</f>
        <v>17226974</v>
      </c>
      <c r="H20" s="12">
        <v>0</v>
      </c>
    </row>
    <row r="21" spans="1:14" x14ac:dyDescent="0.2">
      <c r="A21" s="67">
        <v>120000</v>
      </c>
      <c r="B21" s="2" t="s">
        <v>345</v>
      </c>
      <c r="C21" s="6">
        <v>86517</v>
      </c>
      <c r="D21" s="2">
        <f>SUM(+D22)</f>
        <v>51985</v>
      </c>
      <c r="E21" s="2">
        <f>SUM(+E22)</f>
        <v>83449</v>
      </c>
      <c r="F21" s="2">
        <f>SUM(+F22)</f>
        <v>55053</v>
      </c>
      <c r="G21" s="2">
        <f>SUM(+G22)</f>
        <v>0</v>
      </c>
      <c r="H21" s="3">
        <f>SUM(H22)</f>
        <v>55053</v>
      </c>
      <c r="I21" s="7"/>
    </row>
    <row r="22" spans="1:14" x14ac:dyDescent="0.2">
      <c r="A22" s="67">
        <v>120700</v>
      </c>
      <c r="B22" s="2" t="s">
        <v>344</v>
      </c>
      <c r="C22" s="6">
        <v>86517</v>
      </c>
      <c r="D22" s="2">
        <f>SUM(D23:D24)</f>
        <v>51985</v>
      </c>
      <c r="E22" s="2">
        <f>SUM(E23:E25)</f>
        <v>83449</v>
      </c>
      <c r="F22" s="2">
        <f>SUM(F23:F24)</f>
        <v>55053</v>
      </c>
      <c r="G22" s="2">
        <f>SUM(G23:G24)</f>
        <v>0</v>
      </c>
      <c r="H22" s="2">
        <f>SUM(H23:H24)</f>
        <v>55053</v>
      </c>
      <c r="I22" s="7"/>
    </row>
    <row r="23" spans="1:14" x14ac:dyDescent="0.2">
      <c r="A23" s="68">
        <v>120750</v>
      </c>
      <c r="B23" s="10" t="s">
        <v>301</v>
      </c>
      <c r="C23" s="11">
        <v>0</v>
      </c>
      <c r="D23" s="10">
        <v>51985</v>
      </c>
      <c r="E23" s="10">
        <v>0</v>
      </c>
      <c r="F23" s="10">
        <f>+C23+D23-E23</f>
        <v>51985</v>
      </c>
      <c r="G23" s="10">
        <v>0</v>
      </c>
      <c r="H23" s="10">
        <f>+F23</f>
        <v>51985</v>
      </c>
      <c r="J23" s="13"/>
    </row>
    <row r="24" spans="1:14" x14ac:dyDescent="0.2">
      <c r="A24" s="68">
        <v>120751</v>
      </c>
      <c r="B24" s="10" t="s">
        <v>217</v>
      </c>
      <c r="C24" s="11">
        <v>3068</v>
      </c>
      <c r="D24" s="10">
        <v>0</v>
      </c>
      <c r="E24" s="10">
        <v>0</v>
      </c>
      <c r="F24" s="10">
        <f>+C24+D24-E24</f>
        <v>3068</v>
      </c>
      <c r="G24" s="10">
        <v>0</v>
      </c>
      <c r="H24" s="10">
        <f>+F24</f>
        <v>3068</v>
      </c>
    </row>
    <row r="25" spans="1:14" x14ac:dyDescent="0.2">
      <c r="A25" s="77">
        <v>120755</v>
      </c>
      <c r="B25" s="78" t="s">
        <v>351</v>
      </c>
      <c r="C25" s="11">
        <v>83449</v>
      </c>
      <c r="D25" s="10">
        <v>0</v>
      </c>
      <c r="E25" s="10">
        <v>83449</v>
      </c>
      <c r="F25" s="10">
        <f>+C25+D25-E25</f>
        <v>0</v>
      </c>
      <c r="G25" s="10">
        <v>0</v>
      </c>
      <c r="H25" s="10">
        <f>+F25</f>
        <v>0</v>
      </c>
    </row>
    <row r="26" spans="1:14" x14ac:dyDescent="0.2">
      <c r="A26" s="67">
        <v>140000</v>
      </c>
      <c r="B26" s="2" t="s">
        <v>28</v>
      </c>
      <c r="C26" s="6">
        <v>2884786</v>
      </c>
      <c r="D26" s="2">
        <f>+D27+D29+D31+D36+D33+D38+D42+D44</f>
        <v>13148011</v>
      </c>
      <c r="E26" s="2">
        <f>+E27+E29+E31+E36+E33+E38+E42+E44</f>
        <v>12547968</v>
      </c>
      <c r="F26" s="2">
        <f>+F27+F29+F31+F36+F33+F38+F42+F44</f>
        <v>3484829</v>
      </c>
      <c r="G26" s="2">
        <f>+G27+G29+G31+G36+G33+G38+G42+G44</f>
        <v>3484829</v>
      </c>
      <c r="H26" s="2">
        <f>+H27+H29+H31+H36+H33+H38+H42+H44</f>
        <v>0</v>
      </c>
      <c r="I26" s="7"/>
    </row>
    <row r="27" spans="1:14" x14ac:dyDescent="0.2">
      <c r="A27" s="67">
        <v>140100</v>
      </c>
      <c r="B27" s="2" t="s">
        <v>214</v>
      </c>
      <c r="C27" s="6">
        <v>0</v>
      </c>
      <c r="D27" s="2">
        <f>SUM(D28)</f>
        <v>2502227</v>
      </c>
      <c r="E27" s="2">
        <f>SUM(E28)</f>
        <v>2502227</v>
      </c>
      <c r="F27" s="2">
        <f>SUM(F28)</f>
        <v>0</v>
      </c>
      <c r="G27" s="2">
        <f>SUM(G28:G28)</f>
        <v>0</v>
      </c>
      <c r="H27" s="3">
        <f>SUM(H28)</f>
        <v>0</v>
      </c>
      <c r="I27" s="7"/>
    </row>
    <row r="28" spans="1:14" ht="12.75" customHeight="1" x14ac:dyDescent="0.2">
      <c r="A28" s="68">
        <v>140122</v>
      </c>
      <c r="B28" s="10" t="s">
        <v>332</v>
      </c>
      <c r="C28" s="11">
        <v>0</v>
      </c>
      <c r="D28" s="10">
        <v>2502227</v>
      </c>
      <c r="E28" s="10">
        <v>2502227</v>
      </c>
      <c r="F28" s="10">
        <f>+C28+D28-E28</f>
        <v>0</v>
      </c>
      <c r="G28" s="10">
        <f>+F28</f>
        <v>0</v>
      </c>
      <c r="H28" s="12">
        <v>0</v>
      </c>
    </row>
    <row r="29" spans="1:14" x14ac:dyDescent="0.2">
      <c r="A29" s="67">
        <v>140700</v>
      </c>
      <c r="B29" s="2" t="s">
        <v>29</v>
      </c>
      <c r="C29" s="6">
        <v>257755</v>
      </c>
      <c r="D29" s="2">
        <f>SUM(D30:D30)</f>
        <v>4002727</v>
      </c>
      <c r="E29" s="2">
        <f>SUM(E30:E30)</f>
        <v>3504004</v>
      </c>
      <c r="F29" s="2">
        <f>SUM(F30:F30)</f>
        <v>756478</v>
      </c>
      <c r="G29" s="2">
        <f>SUM(G30:G30)</f>
        <v>756478</v>
      </c>
      <c r="H29" s="3">
        <f>SUM(H30)</f>
        <v>0</v>
      </c>
      <c r="I29" s="7"/>
    </row>
    <row r="30" spans="1:14" x14ac:dyDescent="0.2">
      <c r="A30" s="68">
        <v>140701</v>
      </c>
      <c r="B30" s="10" t="s">
        <v>30</v>
      </c>
      <c r="C30" s="11">
        <v>257755</v>
      </c>
      <c r="D30" s="10">
        <v>4002727</v>
      </c>
      <c r="E30" s="10">
        <v>3504004</v>
      </c>
      <c r="F30" s="10">
        <f t="shared" ref="F30:F35" si="0">+C30+D30-E30</f>
        <v>756478</v>
      </c>
      <c r="G30" s="10">
        <f>+F30</f>
        <v>756478</v>
      </c>
      <c r="H30" s="12">
        <v>0</v>
      </c>
    </row>
    <row r="31" spans="1:14" s="7" customFormat="1" x14ac:dyDescent="0.2">
      <c r="A31" s="67">
        <v>141300</v>
      </c>
      <c r="B31" s="2" t="s">
        <v>191</v>
      </c>
      <c r="C31" s="6">
        <v>264733</v>
      </c>
      <c r="D31" s="2">
        <f>SUM(D32:D32)</f>
        <v>5420099</v>
      </c>
      <c r="E31" s="2">
        <f>SUM(E32:E32)</f>
        <v>5684832</v>
      </c>
      <c r="F31" s="2">
        <f t="shared" si="0"/>
        <v>0</v>
      </c>
      <c r="G31" s="2">
        <f>SUM(G32:G32)</f>
        <v>0</v>
      </c>
      <c r="H31" s="3">
        <f>SUM(H32)</f>
        <v>0</v>
      </c>
      <c r="K31" s="13"/>
      <c r="L31" s="13"/>
      <c r="M31" s="13"/>
      <c r="N31" s="13"/>
    </row>
    <row r="32" spans="1:14" s="7" customFormat="1" x14ac:dyDescent="0.2">
      <c r="A32" s="68">
        <v>141314</v>
      </c>
      <c r="B32" s="10" t="s">
        <v>210</v>
      </c>
      <c r="C32" s="11">
        <v>264733</v>
      </c>
      <c r="D32" s="10">
        <v>5420099</v>
      </c>
      <c r="E32" s="10">
        <v>5684832</v>
      </c>
      <c r="F32" s="10">
        <f t="shared" si="0"/>
        <v>0</v>
      </c>
      <c r="G32" s="10">
        <f>+F32</f>
        <v>0</v>
      </c>
      <c r="H32" s="12">
        <v>0</v>
      </c>
      <c r="L32" s="13"/>
      <c r="M32" s="13"/>
    </row>
    <row r="33" spans="1:13" s="7" customFormat="1" x14ac:dyDescent="0.2">
      <c r="A33" s="67">
        <v>142000</v>
      </c>
      <c r="B33" s="2" t="s">
        <v>31</v>
      </c>
      <c r="C33" s="6">
        <v>1079140</v>
      </c>
      <c r="D33" s="2">
        <f>SUM(D34:D35)</f>
        <v>1130635</v>
      </c>
      <c r="E33" s="2">
        <f>SUM(E34:E35)</f>
        <v>810133</v>
      </c>
      <c r="F33" s="2">
        <f t="shared" si="0"/>
        <v>1399642</v>
      </c>
      <c r="G33" s="2">
        <f>SUM(G34:G35)</f>
        <v>1399642</v>
      </c>
      <c r="H33" s="3">
        <f>SUM(H34:H35)</f>
        <v>0</v>
      </c>
      <c r="K33" s="13"/>
      <c r="L33" s="13"/>
      <c r="M33" s="13"/>
    </row>
    <row r="34" spans="1:13" x14ac:dyDescent="0.2">
      <c r="A34" s="68">
        <v>142011</v>
      </c>
      <c r="B34" s="10" t="s">
        <v>343</v>
      </c>
      <c r="C34" s="11">
        <v>409159</v>
      </c>
      <c r="D34" s="10">
        <v>597110</v>
      </c>
      <c r="E34" s="10">
        <v>691786</v>
      </c>
      <c r="F34" s="10">
        <f t="shared" si="0"/>
        <v>314483</v>
      </c>
      <c r="G34" s="10">
        <f>+F34</f>
        <v>314483</v>
      </c>
      <c r="H34" s="12">
        <v>0</v>
      </c>
    </row>
    <row r="35" spans="1:13" x14ac:dyDescent="0.2">
      <c r="A35" s="68">
        <v>142012</v>
      </c>
      <c r="B35" s="10" t="s">
        <v>32</v>
      </c>
      <c r="C35" s="11">
        <v>669981</v>
      </c>
      <c r="D35" s="10">
        <v>533525</v>
      </c>
      <c r="E35" s="10">
        <v>118347</v>
      </c>
      <c r="F35" s="10">
        <f t="shared" si="0"/>
        <v>1085159</v>
      </c>
      <c r="G35" s="10">
        <f>+F35</f>
        <v>1085159</v>
      </c>
      <c r="H35" s="12">
        <v>0</v>
      </c>
    </row>
    <row r="36" spans="1:13" s="7" customFormat="1" x14ac:dyDescent="0.2">
      <c r="A36" s="67">
        <v>142500</v>
      </c>
      <c r="B36" s="2" t="s">
        <v>220</v>
      </c>
      <c r="C36" s="6">
        <v>130000</v>
      </c>
      <c r="D36" s="2">
        <f>SUM(D37)</f>
        <v>0</v>
      </c>
      <c r="E36" s="2">
        <f>SUM(E37)</f>
        <v>0</v>
      </c>
      <c r="F36" s="2">
        <f>SUM(F37)</f>
        <v>130000</v>
      </c>
      <c r="G36" s="2">
        <f>SUM(G37)</f>
        <v>130000</v>
      </c>
      <c r="H36" s="2">
        <f>SUM(H37)</f>
        <v>0</v>
      </c>
      <c r="L36" s="13"/>
      <c r="M36" s="13"/>
    </row>
    <row r="37" spans="1:13" x14ac:dyDescent="0.2">
      <c r="A37" s="68">
        <v>142503</v>
      </c>
      <c r="B37" s="10" t="s">
        <v>221</v>
      </c>
      <c r="C37" s="11">
        <v>130000</v>
      </c>
      <c r="D37" s="10">
        <v>0</v>
      </c>
      <c r="E37" s="10">
        <v>0</v>
      </c>
      <c r="F37" s="10">
        <f>+C37+D37-E37</f>
        <v>130000</v>
      </c>
      <c r="G37" s="10">
        <f>+F37</f>
        <v>130000</v>
      </c>
      <c r="H37" s="12">
        <v>0</v>
      </c>
    </row>
    <row r="38" spans="1:13" s="7" customFormat="1" x14ac:dyDescent="0.2">
      <c r="A38" s="67">
        <v>147000</v>
      </c>
      <c r="B38" s="2" t="s">
        <v>33</v>
      </c>
      <c r="C38" s="6">
        <v>1160627</v>
      </c>
      <c r="D38" s="2">
        <f>SUM(D39:D41)</f>
        <v>92323</v>
      </c>
      <c r="E38" s="2">
        <f>SUM(E39:E41)</f>
        <v>46772</v>
      </c>
      <c r="F38" s="2">
        <f>+C38+D38-E38</f>
        <v>1206178</v>
      </c>
      <c r="G38" s="2">
        <f>SUM(G39:G41)</f>
        <v>1206178</v>
      </c>
      <c r="H38" s="3">
        <f>SUM(H40:H41)</f>
        <v>0</v>
      </c>
      <c r="L38" s="13"/>
      <c r="M38" s="13"/>
    </row>
    <row r="39" spans="1:13" x14ac:dyDescent="0.2">
      <c r="A39" s="68">
        <v>147006</v>
      </c>
      <c r="B39" s="10" t="s">
        <v>105</v>
      </c>
      <c r="C39" s="11">
        <v>2752</v>
      </c>
      <c r="D39" s="10">
        <v>0</v>
      </c>
      <c r="E39" s="10">
        <v>0</v>
      </c>
      <c r="F39" s="10">
        <f>+C39+D39-E39</f>
        <v>2752</v>
      </c>
      <c r="G39" s="10">
        <f>+F39</f>
        <v>2752</v>
      </c>
      <c r="H39" s="12">
        <v>0</v>
      </c>
      <c r="J39" s="13"/>
    </row>
    <row r="40" spans="1:13" x14ac:dyDescent="0.2">
      <c r="A40" s="68">
        <v>147008</v>
      </c>
      <c r="B40" s="10" t="s">
        <v>34</v>
      </c>
      <c r="C40" s="11">
        <v>1010208</v>
      </c>
      <c r="D40" s="10">
        <v>0</v>
      </c>
      <c r="E40" s="10">
        <v>0</v>
      </c>
      <c r="F40" s="10">
        <f>+C40+D40-E40</f>
        <v>1010208</v>
      </c>
      <c r="G40" s="10">
        <f>+F40</f>
        <v>1010208</v>
      </c>
      <c r="H40" s="12">
        <v>0</v>
      </c>
    </row>
    <row r="41" spans="1:13" x14ac:dyDescent="0.2">
      <c r="A41" s="68">
        <v>147066</v>
      </c>
      <c r="B41" s="10" t="s">
        <v>342</v>
      </c>
      <c r="C41" s="11">
        <v>147667</v>
      </c>
      <c r="D41" s="10">
        <v>92323</v>
      </c>
      <c r="E41" s="10">
        <v>46772</v>
      </c>
      <c r="F41" s="10">
        <f>+C41+D41-E41</f>
        <v>193218</v>
      </c>
      <c r="G41" s="10">
        <f>+F41</f>
        <v>193218</v>
      </c>
      <c r="H41" s="12">
        <v>0</v>
      </c>
    </row>
    <row r="42" spans="1:13" s="7" customFormat="1" x14ac:dyDescent="0.2">
      <c r="A42" s="67">
        <v>147500</v>
      </c>
      <c r="B42" s="2" t="s">
        <v>268</v>
      </c>
      <c r="C42" s="6">
        <v>8558</v>
      </c>
      <c r="D42" s="2">
        <f>SUM(D43)</f>
        <v>0</v>
      </c>
      <c r="E42" s="2">
        <f>SUM(E43)</f>
        <v>0</v>
      </c>
      <c r="F42" s="2">
        <f>SUM(F43)</f>
        <v>8558</v>
      </c>
      <c r="G42" s="2">
        <f>SUM(G43)</f>
        <v>8558</v>
      </c>
      <c r="H42" s="3">
        <f>SUM(H43)</f>
        <v>0</v>
      </c>
      <c r="L42" s="13"/>
      <c r="M42" s="13"/>
    </row>
    <row r="43" spans="1:13" x14ac:dyDescent="0.2">
      <c r="A43" s="68">
        <v>147509</v>
      </c>
      <c r="B43" s="10" t="s">
        <v>36</v>
      </c>
      <c r="C43" s="11">
        <v>8558</v>
      </c>
      <c r="D43" s="10">
        <v>0</v>
      </c>
      <c r="E43" s="10">
        <v>0</v>
      </c>
      <c r="F43" s="10">
        <f>+C43+D43-E43</f>
        <v>8558</v>
      </c>
      <c r="G43" s="10">
        <f>+F43</f>
        <v>8558</v>
      </c>
      <c r="H43" s="12">
        <v>0</v>
      </c>
    </row>
    <row r="44" spans="1:13" s="7" customFormat="1" ht="13.5" customHeight="1" x14ac:dyDescent="0.2">
      <c r="A44" s="67">
        <v>148000</v>
      </c>
      <c r="B44" s="2" t="s">
        <v>35</v>
      </c>
      <c r="C44" s="6">
        <v>-16027</v>
      </c>
      <c r="D44" s="2">
        <f>SUM(D45)</f>
        <v>0</v>
      </c>
      <c r="E44" s="2">
        <f>SUM(E45)</f>
        <v>0</v>
      </c>
      <c r="F44" s="2">
        <f>+C44+D44-E44</f>
        <v>-16027</v>
      </c>
      <c r="G44" s="2">
        <f>SUM(G45)</f>
        <v>-16027</v>
      </c>
      <c r="H44" s="3">
        <f>SUM(H45)</f>
        <v>0</v>
      </c>
      <c r="L44" s="13"/>
      <c r="M44" s="13"/>
    </row>
    <row r="45" spans="1:13" x14ac:dyDescent="0.2">
      <c r="A45" s="68">
        <v>148012</v>
      </c>
      <c r="B45" s="10" t="s">
        <v>36</v>
      </c>
      <c r="C45" s="11">
        <v>-16027</v>
      </c>
      <c r="D45" s="10">
        <v>0</v>
      </c>
      <c r="E45" s="10">
        <v>0</v>
      </c>
      <c r="F45" s="10">
        <f>+C45+D45-E45</f>
        <v>-16027</v>
      </c>
      <c r="G45" s="10">
        <f>+F45</f>
        <v>-16027</v>
      </c>
      <c r="H45" s="12">
        <v>0</v>
      </c>
    </row>
    <row r="46" spans="1:13" s="7" customFormat="1" x14ac:dyDescent="0.2">
      <c r="A46" s="67">
        <v>160000</v>
      </c>
      <c r="B46" s="2" t="s">
        <v>37</v>
      </c>
      <c r="C46" s="6">
        <v>21491006</v>
      </c>
      <c r="D46" s="3">
        <f>SUM(D47+D50+D52+D60+D62+D64+D66+D71+D73+D76+D79+D81+D83+D93)</f>
        <v>1258489</v>
      </c>
      <c r="E46" s="3">
        <f>SUM(E47+E50+E52+E60+E62+E64+E66+E71+E73+E76+E79+E81+E83+E93)</f>
        <v>1006897</v>
      </c>
      <c r="F46" s="3">
        <f>SUM(F47+F50+F52+F60+F62+F64+F66+F71+F73+F76+F79+F81+F83+F93)</f>
        <v>21742598</v>
      </c>
      <c r="G46" s="2">
        <f>SUM(G47+G50+G52+G60+G62+G64+G66+G71+G73+G76+G79+G81+G83+G93)</f>
        <v>0</v>
      </c>
      <c r="H46" s="3">
        <f>SUM(H47+H50+H52+H60+H62+H64+H66+H71+H73+H76+H79+H81+H83+H93)</f>
        <v>21742598</v>
      </c>
      <c r="L46" s="13"/>
      <c r="M46" s="13"/>
    </row>
    <row r="47" spans="1:13" s="7" customFormat="1" x14ac:dyDescent="0.2">
      <c r="A47" s="67">
        <v>160500</v>
      </c>
      <c r="B47" s="2" t="s">
        <v>38</v>
      </c>
      <c r="C47" s="6">
        <v>4329198</v>
      </c>
      <c r="D47" s="2">
        <f>SUM(D48:D49)</f>
        <v>0</v>
      </c>
      <c r="E47" s="2">
        <f>SUM(E48:E49)</f>
        <v>0</v>
      </c>
      <c r="F47" s="2">
        <f>+C47+D47-E47</f>
        <v>4329198</v>
      </c>
      <c r="G47" s="2">
        <f>SUM(G48:G49)</f>
        <v>0</v>
      </c>
      <c r="H47" s="3">
        <f>SUM(H48:H49)</f>
        <v>4329198</v>
      </c>
      <c r="L47" s="13"/>
      <c r="M47" s="13"/>
    </row>
    <row r="48" spans="1:13" x14ac:dyDescent="0.2">
      <c r="A48" s="68">
        <v>160501</v>
      </c>
      <c r="B48" s="10" t="s">
        <v>39</v>
      </c>
      <c r="C48" s="11">
        <v>3974118</v>
      </c>
      <c r="D48" s="10">
        <v>0</v>
      </c>
      <c r="E48" s="10">
        <v>0</v>
      </c>
      <c r="F48" s="10">
        <f>+C48+D48-E48</f>
        <v>3974118</v>
      </c>
      <c r="G48" s="10">
        <v>0</v>
      </c>
      <c r="H48" s="12">
        <f>+F48</f>
        <v>3974118</v>
      </c>
    </row>
    <row r="49" spans="1:13" x14ac:dyDescent="0.2">
      <c r="A49" s="68">
        <v>160502</v>
      </c>
      <c r="B49" s="10" t="s">
        <v>40</v>
      </c>
      <c r="C49" s="11">
        <v>355080</v>
      </c>
      <c r="D49" s="10">
        <v>0</v>
      </c>
      <c r="E49" s="10">
        <v>0</v>
      </c>
      <c r="F49" s="10">
        <f>+C49+D49-E49</f>
        <v>355080</v>
      </c>
      <c r="G49" s="10">
        <v>0</v>
      </c>
      <c r="H49" s="12">
        <f>+F49</f>
        <v>355080</v>
      </c>
    </row>
    <row r="50" spans="1:13" s="7" customFormat="1" x14ac:dyDescent="0.2">
      <c r="A50" s="67">
        <v>161000</v>
      </c>
      <c r="B50" s="2" t="s">
        <v>41</v>
      </c>
      <c r="C50" s="6">
        <v>52383</v>
      </c>
      <c r="D50" s="2">
        <f>SUM(D51:D51)</f>
        <v>800</v>
      </c>
      <c r="E50" s="2">
        <f>SUM(E51:E51)</f>
        <v>5335</v>
      </c>
      <c r="F50" s="2">
        <f>+C50+D50-E50</f>
        <v>47848</v>
      </c>
      <c r="G50" s="2">
        <f>SUM(G51:G51)</f>
        <v>0</v>
      </c>
      <c r="H50" s="3">
        <f>SUM(H51:H51)</f>
        <v>47848</v>
      </c>
      <c r="L50" s="13"/>
      <c r="M50" s="13"/>
    </row>
    <row r="51" spans="1:13" x14ac:dyDescent="0.2">
      <c r="A51" s="68">
        <v>161001</v>
      </c>
      <c r="B51" s="10" t="s">
        <v>42</v>
      </c>
      <c r="C51" s="11">
        <v>52383</v>
      </c>
      <c r="D51" s="10">
        <v>800</v>
      </c>
      <c r="E51" s="10">
        <v>5335</v>
      </c>
      <c r="F51" s="10">
        <f>+C51+D51-E51</f>
        <v>47848</v>
      </c>
      <c r="G51" s="10">
        <v>0</v>
      </c>
      <c r="H51" s="12">
        <f>+F51</f>
        <v>47848</v>
      </c>
      <c r="I51" s="7"/>
    </row>
    <row r="52" spans="1:13" s="7" customFormat="1" x14ac:dyDescent="0.2">
      <c r="A52" s="67">
        <v>163500</v>
      </c>
      <c r="B52" s="2" t="s">
        <v>43</v>
      </c>
      <c r="C52" s="6">
        <v>10183</v>
      </c>
      <c r="D52" s="2">
        <f>SUM(D53:D59)</f>
        <v>253545</v>
      </c>
      <c r="E52" s="2">
        <f>SUM(E53:E59)</f>
        <v>259068</v>
      </c>
      <c r="F52" s="2">
        <f>SUM(F53:F59)</f>
        <v>4660</v>
      </c>
      <c r="G52" s="2">
        <f>SUM(G53:G59)</f>
        <v>0</v>
      </c>
      <c r="H52" s="3">
        <f>SUM(H53:H59)</f>
        <v>4660</v>
      </c>
      <c r="L52" s="13"/>
      <c r="M52" s="13"/>
    </row>
    <row r="53" spans="1:13" x14ac:dyDescent="0.2">
      <c r="A53" s="68">
        <v>163501</v>
      </c>
      <c r="B53" s="10" t="s">
        <v>44</v>
      </c>
      <c r="C53" s="11">
        <v>1739</v>
      </c>
      <c r="D53" s="10">
        <v>9897</v>
      </c>
      <c r="E53" s="10">
        <v>11284</v>
      </c>
      <c r="F53" s="10">
        <f t="shared" ref="F53:F97" si="1">+C53+D53-E53</f>
        <v>352</v>
      </c>
      <c r="G53" s="10">
        <v>0</v>
      </c>
      <c r="H53" s="12">
        <f t="shared" ref="H53:H59" si="2">+F53</f>
        <v>352</v>
      </c>
      <c r="I53" s="7"/>
    </row>
    <row r="54" spans="1:13" x14ac:dyDescent="0.2">
      <c r="A54" s="68">
        <v>163502</v>
      </c>
      <c r="B54" s="10" t="s">
        <v>45</v>
      </c>
      <c r="C54" s="11">
        <v>4001</v>
      </c>
      <c r="D54" s="10">
        <v>19765</v>
      </c>
      <c r="E54" s="10">
        <v>23480</v>
      </c>
      <c r="F54" s="10">
        <f t="shared" si="1"/>
        <v>286</v>
      </c>
      <c r="G54" s="10">
        <v>0</v>
      </c>
      <c r="H54" s="12">
        <f t="shared" si="2"/>
        <v>286</v>
      </c>
      <c r="I54" s="7"/>
    </row>
    <row r="55" spans="1:13" x14ac:dyDescent="0.2">
      <c r="A55" s="68">
        <v>163503</v>
      </c>
      <c r="B55" s="10" t="s">
        <v>46</v>
      </c>
      <c r="C55" s="11">
        <v>3131</v>
      </c>
      <c r="D55" s="10">
        <v>55904</v>
      </c>
      <c r="E55" s="10">
        <v>55191</v>
      </c>
      <c r="F55" s="10">
        <f t="shared" si="1"/>
        <v>3844</v>
      </c>
      <c r="G55" s="10">
        <v>0</v>
      </c>
      <c r="H55" s="12">
        <f t="shared" si="2"/>
        <v>3844</v>
      </c>
      <c r="I55" s="7"/>
    </row>
    <row r="56" spans="1:13" x14ac:dyDescent="0.2">
      <c r="A56" s="68">
        <v>163504</v>
      </c>
      <c r="B56" s="10" t="s">
        <v>47</v>
      </c>
      <c r="C56" s="11">
        <v>1056</v>
      </c>
      <c r="D56" s="10">
        <v>123321</v>
      </c>
      <c r="E56" s="10">
        <v>124201</v>
      </c>
      <c r="F56" s="10">
        <f t="shared" si="1"/>
        <v>176</v>
      </c>
      <c r="G56" s="10">
        <v>0</v>
      </c>
      <c r="H56" s="12">
        <f t="shared" si="2"/>
        <v>176</v>
      </c>
      <c r="I56" s="7"/>
    </row>
    <row r="57" spans="1:13" x14ac:dyDescent="0.2">
      <c r="A57" s="68">
        <v>163505</v>
      </c>
      <c r="B57" s="10" t="s">
        <v>48</v>
      </c>
      <c r="C57" s="11">
        <v>254</v>
      </c>
      <c r="D57" s="10">
        <v>0</v>
      </c>
      <c r="E57" s="10">
        <v>254</v>
      </c>
      <c r="F57" s="10">
        <f t="shared" si="1"/>
        <v>0</v>
      </c>
      <c r="G57" s="10">
        <v>0</v>
      </c>
      <c r="H57" s="12">
        <f t="shared" si="2"/>
        <v>0</v>
      </c>
      <c r="I57" s="7"/>
    </row>
    <row r="58" spans="1:13" x14ac:dyDescent="0.2">
      <c r="A58" s="68">
        <v>163511</v>
      </c>
      <c r="B58" s="10" t="s">
        <v>49</v>
      </c>
      <c r="C58" s="11">
        <v>2</v>
      </c>
      <c r="D58" s="10">
        <v>9374</v>
      </c>
      <c r="E58" s="10">
        <v>9374</v>
      </c>
      <c r="F58" s="10">
        <f t="shared" si="1"/>
        <v>2</v>
      </c>
      <c r="G58" s="10">
        <v>0</v>
      </c>
      <c r="H58" s="12">
        <f t="shared" si="2"/>
        <v>2</v>
      </c>
      <c r="I58" s="7"/>
    </row>
    <row r="59" spans="1:13" x14ac:dyDescent="0.2">
      <c r="A59" s="68">
        <v>163590</v>
      </c>
      <c r="B59" s="10" t="s">
        <v>50</v>
      </c>
      <c r="C59" s="11">
        <v>0</v>
      </c>
      <c r="D59" s="10">
        <v>35284</v>
      </c>
      <c r="E59" s="10">
        <v>35284</v>
      </c>
      <c r="F59" s="10">
        <f t="shared" si="1"/>
        <v>0</v>
      </c>
      <c r="G59" s="10">
        <v>0</v>
      </c>
      <c r="H59" s="12">
        <f t="shared" si="2"/>
        <v>0</v>
      </c>
      <c r="I59" s="7"/>
    </row>
    <row r="60" spans="1:13" s="7" customFormat="1" x14ac:dyDescent="0.2">
      <c r="A60" s="67">
        <v>164000</v>
      </c>
      <c r="B60" s="2" t="s">
        <v>51</v>
      </c>
      <c r="C60" s="6">
        <v>15011399</v>
      </c>
      <c r="D60" s="2">
        <f>SUM(D61:D61)</f>
        <v>396477</v>
      </c>
      <c r="E60" s="2">
        <f>SUM(E61:E61)</f>
        <v>0</v>
      </c>
      <c r="F60" s="2">
        <f t="shared" si="1"/>
        <v>15407876</v>
      </c>
      <c r="G60" s="2">
        <f>SUM(G61:G61)</f>
        <v>0</v>
      </c>
      <c r="H60" s="3">
        <f>SUM(H61:H61)</f>
        <v>15407876</v>
      </c>
      <c r="L60" s="13"/>
      <c r="M60" s="13"/>
    </row>
    <row r="61" spans="1:13" x14ac:dyDescent="0.2">
      <c r="A61" s="68">
        <v>164001</v>
      </c>
      <c r="B61" s="10" t="s">
        <v>52</v>
      </c>
      <c r="C61" s="11">
        <v>15011399</v>
      </c>
      <c r="D61" s="10">
        <v>396477</v>
      </c>
      <c r="E61" s="10">
        <v>0</v>
      </c>
      <c r="F61" s="10">
        <f t="shared" si="1"/>
        <v>15407876</v>
      </c>
      <c r="G61" s="10">
        <v>0</v>
      </c>
      <c r="H61" s="12">
        <f>+F61</f>
        <v>15407876</v>
      </c>
      <c r="I61" s="7"/>
    </row>
    <row r="62" spans="1:13" s="7" customFormat="1" x14ac:dyDescent="0.2">
      <c r="A62" s="67">
        <v>164500</v>
      </c>
      <c r="B62" s="2" t="s">
        <v>53</v>
      </c>
      <c r="C62" s="6">
        <v>241224</v>
      </c>
      <c r="D62" s="2">
        <f>SUM(D63)</f>
        <v>0</v>
      </c>
      <c r="E62" s="2">
        <f>SUM(E63)</f>
        <v>0</v>
      </c>
      <c r="F62" s="2">
        <f t="shared" si="1"/>
        <v>241224</v>
      </c>
      <c r="G62" s="2">
        <f>SUM(G63)</f>
        <v>0</v>
      </c>
      <c r="H62" s="3">
        <f>SUM(H63)</f>
        <v>241224</v>
      </c>
      <c r="L62" s="13"/>
      <c r="M62" s="13"/>
    </row>
    <row r="63" spans="1:13" x14ac:dyDescent="0.2">
      <c r="A63" s="68">
        <v>164512</v>
      </c>
      <c r="B63" s="10" t="s">
        <v>54</v>
      </c>
      <c r="C63" s="11">
        <v>241224</v>
      </c>
      <c r="D63" s="10">
        <v>0</v>
      </c>
      <c r="E63" s="10">
        <v>0</v>
      </c>
      <c r="F63" s="10">
        <f t="shared" si="1"/>
        <v>241224</v>
      </c>
      <c r="G63" s="10">
        <v>0</v>
      </c>
      <c r="H63" s="12">
        <f>+F63</f>
        <v>241224</v>
      </c>
      <c r="I63" s="7"/>
    </row>
    <row r="64" spans="1:13" s="7" customFormat="1" x14ac:dyDescent="0.2">
      <c r="A64" s="67">
        <v>165000</v>
      </c>
      <c r="B64" s="2" t="s">
        <v>55</v>
      </c>
      <c r="C64" s="6">
        <v>655774</v>
      </c>
      <c r="D64" s="2">
        <f>SUM(D65)</f>
        <v>0</v>
      </c>
      <c r="E64" s="2">
        <f>SUM(E65)</f>
        <v>0</v>
      </c>
      <c r="F64" s="2">
        <f t="shared" si="1"/>
        <v>655774</v>
      </c>
      <c r="G64" s="2">
        <f>SUM(G65:G65)</f>
        <v>0</v>
      </c>
      <c r="H64" s="3">
        <f>SUM(H65:H65)</f>
        <v>655774</v>
      </c>
      <c r="L64" s="13"/>
      <c r="M64" s="13"/>
    </row>
    <row r="65" spans="1:13" x14ac:dyDescent="0.2">
      <c r="A65" s="68">
        <v>165009</v>
      </c>
      <c r="B65" s="10" t="s">
        <v>56</v>
      </c>
      <c r="C65" s="11">
        <v>655774</v>
      </c>
      <c r="D65" s="10">
        <v>0</v>
      </c>
      <c r="E65" s="10">
        <v>0</v>
      </c>
      <c r="F65" s="10">
        <f t="shared" si="1"/>
        <v>655774</v>
      </c>
      <c r="G65" s="10">
        <v>0</v>
      </c>
      <c r="H65" s="12">
        <f>+F65</f>
        <v>655774</v>
      </c>
      <c r="I65" s="7"/>
    </row>
    <row r="66" spans="1:13" s="7" customFormat="1" x14ac:dyDescent="0.2">
      <c r="A66" s="67">
        <v>165500</v>
      </c>
      <c r="B66" s="2" t="s">
        <v>57</v>
      </c>
      <c r="C66" s="6">
        <v>1408588</v>
      </c>
      <c r="D66" s="2">
        <f>SUM(D67:D70)</f>
        <v>15283</v>
      </c>
      <c r="E66" s="2">
        <f>SUM(E67:E70)</f>
        <v>13587</v>
      </c>
      <c r="F66" s="2">
        <f t="shared" si="1"/>
        <v>1410284</v>
      </c>
      <c r="G66" s="2">
        <f>SUM(G67:G70)</f>
        <v>0</v>
      </c>
      <c r="H66" s="3">
        <f>SUM(H67:H70)</f>
        <v>1410284</v>
      </c>
      <c r="L66" s="13"/>
      <c r="M66" s="13"/>
    </row>
    <row r="67" spans="1:13" x14ac:dyDescent="0.2">
      <c r="A67" s="68">
        <v>165501</v>
      </c>
      <c r="B67" s="10" t="s">
        <v>58</v>
      </c>
      <c r="C67" s="11">
        <v>1059240</v>
      </c>
      <c r="D67" s="10">
        <v>10341</v>
      </c>
      <c r="E67" s="10">
        <v>13337</v>
      </c>
      <c r="F67" s="10">
        <f t="shared" si="1"/>
        <v>1056244</v>
      </c>
      <c r="G67" s="10">
        <v>0</v>
      </c>
      <c r="H67" s="12">
        <f>+F67</f>
        <v>1056244</v>
      </c>
      <c r="I67" s="7"/>
    </row>
    <row r="68" spans="1:13" x14ac:dyDescent="0.2">
      <c r="A68" s="68">
        <v>165505</v>
      </c>
      <c r="B68" s="10" t="s">
        <v>59</v>
      </c>
      <c r="C68" s="11">
        <v>21274</v>
      </c>
      <c r="D68" s="10">
        <v>4942</v>
      </c>
      <c r="E68" s="10">
        <v>250</v>
      </c>
      <c r="F68" s="10">
        <f t="shared" si="1"/>
        <v>25966</v>
      </c>
      <c r="G68" s="10">
        <v>0</v>
      </c>
      <c r="H68" s="12">
        <f>+F68</f>
        <v>25966</v>
      </c>
      <c r="I68" s="7"/>
    </row>
    <row r="69" spans="1:13" x14ac:dyDescent="0.2">
      <c r="A69" s="68">
        <v>165506</v>
      </c>
      <c r="B69" s="10" t="s">
        <v>60</v>
      </c>
      <c r="C69" s="11">
        <v>298873</v>
      </c>
      <c r="D69" s="10">
        <v>0</v>
      </c>
      <c r="E69" s="10">
        <v>0</v>
      </c>
      <c r="F69" s="10">
        <f t="shared" si="1"/>
        <v>298873</v>
      </c>
      <c r="G69" s="10">
        <v>0</v>
      </c>
      <c r="H69" s="12">
        <f>+F69</f>
        <v>298873</v>
      </c>
      <c r="I69" s="7"/>
    </row>
    <row r="70" spans="1:13" x14ac:dyDescent="0.2">
      <c r="A70" s="68">
        <v>165511</v>
      </c>
      <c r="B70" s="10" t="s">
        <v>61</v>
      </c>
      <c r="C70" s="11">
        <v>29201</v>
      </c>
      <c r="D70" s="10">
        <v>0</v>
      </c>
      <c r="E70" s="10">
        <v>0</v>
      </c>
      <c r="F70" s="10">
        <f t="shared" si="1"/>
        <v>29201</v>
      </c>
      <c r="G70" s="10">
        <v>0</v>
      </c>
      <c r="H70" s="12">
        <f>+F70</f>
        <v>29201</v>
      </c>
      <c r="I70" s="7"/>
    </row>
    <row r="71" spans="1:13" s="7" customFormat="1" ht="13.5" customHeight="1" x14ac:dyDescent="0.2">
      <c r="A71" s="67">
        <v>166000</v>
      </c>
      <c r="B71" s="2" t="s">
        <v>62</v>
      </c>
      <c r="C71" s="6">
        <v>5138135</v>
      </c>
      <c r="D71" s="2">
        <f>SUM(D72)</f>
        <v>122480</v>
      </c>
      <c r="E71" s="2">
        <f>SUM(E72)</f>
        <v>132404</v>
      </c>
      <c r="F71" s="2">
        <f t="shared" si="1"/>
        <v>5128211</v>
      </c>
      <c r="G71" s="2">
        <f>SUM(G72:G72)</f>
        <v>0</v>
      </c>
      <c r="H71" s="3">
        <f>SUM(H72:H72)</f>
        <v>5128211</v>
      </c>
      <c r="L71" s="13"/>
      <c r="M71" s="13"/>
    </row>
    <row r="72" spans="1:13" x14ac:dyDescent="0.2">
      <c r="A72" s="68">
        <v>166002</v>
      </c>
      <c r="B72" s="10" t="s">
        <v>63</v>
      </c>
      <c r="C72" s="11">
        <v>5138135</v>
      </c>
      <c r="D72" s="10">
        <v>122480</v>
      </c>
      <c r="E72" s="10">
        <v>132404</v>
      </c>
      <c r="F72" s="10">
        <f t="shared" si="1"/>
        <v>5128211</v>
      </c>
      <c r="G72" s="10">
        <v>0</v>
      </c>
      <c r="H72" s="12">
        <f>+F72</f>
        <v>5128211</v>
      </c>
      <c r="I72" s="7"/>
    </row>
    <row r="73" spans="1:13" s="7" customFormat="1" x14ac:dyDescent="0.2">
      <c r="A73" s="67">
        <v>166500</v>
      </c>
      <c r="B73" s="2" t="s">
        <v>64</v>
      </c>
      <c r="C73" s="6">
        <v>1548915</v>
      </c>
      <c r="D73" s="2">
        <f>SUM(D74:D75)</f>
        <v>63700</v>
      </c>
      <c r="E73" s="2">
        <f>SUM(E74:E75)</f>
        <v>38071</v>
      </c>
      <c r="F73" s="2">
        <f t="shared" si="1"/>
        <v>1574544</v>
      </c>
      <c r="G73" s="2">
        <f>SUM(G74:G75)</f>
        <v>0</v>
      </c>
      <c r="H73" s="3">
        <f>SUM(H74:H75)</f>
        <v>1574544</v>
      </c>
      <c r="L73" s="13"/>
      <c r="M73" s="13"/>
    </row>
    <row r="74" spans="1:13" x14ac:dyDescent="0.2">
      <c r="A74" s="68">
        <v>166501</v>
      </c>
      <c r="B74" s="10" t="s">
        <v>65</v>
      </c>
      <c r="C74" s="11">
        <v>1450407</v>
      </c>
      <c r="D74" s="10">
        <v>63700</v>
      </c>
      <c r="E74" s="10">
        <v>36970</v>
      </c>
      <c r="F74" s="10">
        <f t="shared" si="1"/>
        <v>1477137</v>
      </c>
      <c r="G74" s="10">
        <v>0</v>
      </c>
      <c r="H74" s="12">
        <f>+F74</f>
        <v>1477137</v>
      </c>
      <c r="I74" s="7"/>
    </row>
    <row r="75" spans="1:13" x14ac:dyDescent="0.2">
      <c r="A75" s="68">
        <v>166502</v>
      </c>
      <c r="B75" s="10" t="s">
        <v>341</v>
      </c>
      <c r="C75" s="11">
        <v>98508</v>
      </c>
      <c r="D75" s="10">
        <v>0</v>
      </c>
      <c r="E75" s="10">
        <v>1101</v>
      </c>
      <c r="F75" s="10">
        <f t="shared" si="1"/>
        <v>97407</v>
      </c>
      <c r="G75" s="10">
        <v>0</v>
      </c>
      <c r="H75" s="12">
        <f>+F75</f>
        <v>97407</v>
      </c>
      <c r="I75" s="7"/>
    </row>
    <row r="76" spans="1:13" s="7" customFormat="1" x14ac:dyDescent="0.2">
      <c r="A76" s="67">
        <v>167000</v>
      </c>
      <c r="B76" s="2" t="s">
        <v>66</v>
      </c>
      <c r="C76" s="6">
        <v>4601924</v>
      </c>
      <c r="D76" s="2">
        <f>SUM(D77:D78)</f>
        <v>220071</v>
      </c>
      <c r="E76" s="2">
        <f>SUM(E77:E78)</f>
        <v>225766</v>
      </c>
      <c r="F76" s="2">
        <f t="shared" si="1"/>
        <v>4596229</v>
      </c>
      <c r="G76" s="2">
        <f>SUM(G77:G78)</f>
        <v>0</v>
      </c>
      <c r="H76" s="3">
        <f>SUM(H77:H78)</f>
        <v>4596229</v>
      </c>
      <c r="L76" s="13"/>
      <c r="M76" s="13"/>
    </row>
    <row r="77" spans="1:13" x14ac:dyDescent="0.2">
      <c r="A77" s="68">
        <v>167001</v>
      </c>
      <c r="B77" s="10" t="s">
        <v>67</v>
      </c>
      <c r="C77" s="11">
        <v>1294541</v>
      </c>
      <c r="D77" s="10">
        <v>106345</v>
      </c>
      <c r="E77" s="10">
        <v>46176</v>
      </c>
      <c r="F77" s="10">
        <f t="shared" si="1"/>
        <v>1354710</v>
      </c>
      <c r="G77" s="10">
        <v>0</v>
      </c>
      <c r="H77" s="12">
        <f>+F77</f>
        <v>1354710</v>
      </c>
      <c r="I77" s="7"/>
    </row>
    <row r="78" spans="1:13" x14ac:dyDescent="0.2">
      <c r="A78" s="68">
        <v>167002</v>
      </c>
      <c r="B78" s="10" t="s">
        <v>68</v>
      </c>
      <c r="C78" s="11">
        <v>3307383</v>
      </c>
      <c r="D78" s="10">
        <v>113726</v>
      </c>
      <c r="E78" s="10">
        <v>179590</v>
      </c>
      <c r="F78" s="10">
        <f t="shared" si="1"/>
        <v>3241519</v>
      </c>
      <c r="G78" s="10">
        <v>0</v>
      </c>
      <c r="H78" s="12">
        <f>+F78</f>
        <v>3241519</v>
      </c>
      <c r="I78" s="7"/>
    </row>
    <row r="79" spans="1:13" s="7" customFormat="1" x14ac:dyDescent="0.2">
      <c r="A79" s="67">
        <v>167500</v>
      </c>
      <c r="B79" s="2" t="s">
        <v>340</v>
      </c>
      <c r="C79" s="6">
        <v>738880</v>
      </c>
      <c r="D79" s="2">
        <f>SUM(D80:D80)</f>
        <v>0</v>
      </c>
      <c r="E79" s="2">
        <f>SUM(E80:E80)</f>
        <v>0</v>
      </c>
      <c r="F79" s="2">
        <f t="shared" si="1"/>
        <v>738880</v>
      </c>
      <c r="G79" s="2">
        <f>SUM(G80:G80)</f>
        <v>0</v>
      </c>
      <c r="H79" s="3">
        <f>SUM(H80:H80)</f>
        <v>738880</v>
      </c>
      <c r="L79" s="13"/>
      <c r="M79" s="13"/>
    </row>
    <row r="80" spans="1:13" x14ac:dyDescent="0.2">
      <c r="A80" s="68">
        <v>167502</v>
      </c>
      <c r="B80" s="10" t="s">
        <v>69</v>
      </c>
      <c r="C80" s="11">
        <v>738880</v>
      </c>
      <c r="D80" s="10">
        <v>0</v>
      </c>
      <c r="E80" s="10">
        <v>0</v>
      </c>
      <c r="F80" s="10">
        <f t="shared" si="1"/>
        <v>738880</v>
      </c>
      <c r="G80" s="10">
        <v>0</v>
      </c>
      <c r="H80" s="12">
        <f>+F80</f>
        <v>738880</v>
      </c>
      <c r="I80" s="7"/>
    </row>
    <row r="81" spans="1:13" s="7" customFormat="1" x14ac:dyDescent="0.2">
      <c r="A81" s="67">
        <v>168000</v>
      </c>
      <c r="B81" s="2" t="s">
        <v>339</v>
      </c>
      <c r="C81" s="6">
        <v>98505</v>
      </c>
      <c r="D81" s="2">
        <f>SUM(D82)</f>
        <v>9155</v>
      </c>
      <c r="E81" s="2">
        <f>SUM(E82)</f>
        <v>566</v>
      </c>
      <c r="F81" s="2">
        <f t="shared" si="1"/>
        <v>107094</v>
      </c>
      <c r="G81" s="2">
        <f>SUM(G82:G82)</f>
        <v>0</v>
      </c>
      <c r="H81" s="3">
        <f>SUM(H82:H82)</f>
        <v>107094</v>
      </c>
      <c r="L81" s="13"/>
      <c r="M81" s="13"/>
    </row>
    <row r="82" spans="1:13" x14ac:dyDescent="0.2">
      <c r="A82" s="68">
        <v>168002</v>
      </c>
      <c r="B82" s="10" t="s">
        <v>338</v>
      </c>
      <c r="C82" s="11">
        <v>98505</v>
      </c>
      <c r="D82" s="10">
        <v>9155</v>
      </c>
      <c r="E82" s="10">
        <v>566</v>
      </c>
      <c r="F82" s="10">
        <f t="shared" si="1"/>
        <v>107094</v>
      </c>
      <c r="G82" s="10">
        <v>0</v>
      </c>
      <c r="H82" s="12">
        <f>+F82</f>
        <v>107094</v>
      </c>
      <c r="I82" s="7"/>
    </row>
    <row r="83" spans="1:13" s="7" customFormat="1" x14ac:dyDescent="0.2">
      <c r="A83" s="67">
        <v>168500</v>
      </c>
      <c r="B83" s="2" t="s">
        <v>70</v>
      </c>
      <c r="C83" s="6">
        <v>-12117108</v>
      </c>
      <c r="D83" s="2">
        <f>SUM(D84:D92)</f>
        <v>176978</v>
      </c>
      <c r="E83" s="2">
        <f>SUM(E84:E92)</f>
        <v>332100</v>
      </c>
      <c r="F83" s="2">
        <f t="shared" si="1"/>
        <v>-12272230</v>
      </c>
      <c r="G83" s="2">
        <f>SUM(G84:G92)</f>
        <v>0</v>
      </c>
      <c r="H83" s="3">
        <f>SUM(H84:H92)</f>
        <v>-12272230</v>
      </c>
      <c r="L83" s="13"/>
      <c r="M83" s="13"/>
    </row>
    <row r="84" spans="1:13" x14ac:dyDescent="0.2">
      <c r="A84" s="68">
        <v>168501</v>
      </c>
      <c r="B84" s="10" t="s">
        <v>71</v>
      </c>
      <c r="C84" s="11">
        <v>-3009811</v>
      </c>
      <c r="D84" s="10">
        <v>0</v>
      </c>
      <c r="E84" s="10">
        <v>76414</v>
      </c>
      <c r="F84" s="10">
        <f t="shared" si="1"/>
        <v>-3086225</v>
      </c>
      <c r="G84" s="10">
        <v>0</v>
      </c>
      <c r="H84" s="12">
        <f t="shared" ref="H84:H94" si="3">+F84</f>
        <v>-3086225</v>
      </c>
    </row>
    <row r="85" spans="1:13" x14ac:dyDescent="0.2">
      <c r="A85" s="68">
        <v>168502</v>
      </c>
      <c r="B85" s="10" t="s">
        <v>259</v>
      </c>
      <c r="C85" s="11">
        <v>-14229</v>
      </c>
      <c r="D85" s="10">
        <v>0</v>
      </c>
      <c r="E85" s="10">
        <v>1</v>
      </c>
      <c r="F85" s="10">
        <f t="shared" si="1"/>
        <v>-14230</v>
      </c>
      <c r="G85" s="10">
        <v>0</v>
      </c>
      <c r="H85" s="12">
        <f t="shared" si="3"/>
        <v>-14230</v>
      </c>
    </row>
    <row r="86" spans="1:13" x14ac:dyDescent="0.2">
      <c r="A86" s="68">
        <v>168503</v>
      </c>
      <c r="B86" s="10" t="s">
        <v>260</v>
      </c>
      <c r="C86" s="11">
        <v>-48541</v>
      </c>
      <c r="D86" s="10">
        <v>0</v>
      </c>
      <c r="E86" s="10">
        <v>8095</v>
      </c>
      <c r="F86" s="10">
        <f t="shared" si="1"/>
        <v>-56636</v>
      </c>
      <c r="G86" s="10">
        <v>0</v>
      </c>
      <c r="H86" s="12">
        <f t="shared" si="3"/>
        <v>-56636</v>
      </c>
    </row>
    <row r="87" spans="1:13" x14ac:dyDescent="0.2">
      <c r="A87" s="68">
        <v>168504</v>
      </c>
      <c r="B87" s="10" t="s">
        <v>44</v>
      </c>
      <c r="C87" s="11">
        <v>-766883</v>
      </c>
      <c r="D87" s="10">
        <v>1916</v>
      </c>
      <c r="E87" s="10">
        <v>23403</v>
      </c>
      <c r="F87" s="10">
        <f t="shared" si="1"/>
        <v>-788370</v>
      </c>
      <c r="G87" s="10">
        <v>0</v>
      </c>
      <c r="H87" s="12">
        <f t="shared" si="3"/>
        <v>-788370</v>
      </c>
    </row>
    <row r="88" spans="1:13" x14ac:dyDescent="0.2">
      <c r="A88" s="68">
        <v>168505</v>
      </c>
      <c r="B88" s="10" t="s">
        <v>45</v>
      </c>
      <c r="C88" s="11">
        <v>-3173144</v>
      </c>
      <c r="D88" s="10">
        <v>40806</v>
      </c>
      <c r="E88" s="10">
        <v>84462</v>
      </c>
      <c r="F88" s="10">
        <f t="shared" si="1"/>
        <v>-3216800</v>
      </c>
      <c r="G88" s="10">
        <v>0</v>
      </c>
      <c r="H88" s="12">
        <f t="shared" si="3"/>
        <v>-3216800</v>
      </c>
    </row>
    <row r="89" spans="1:13" x14ac:dyDescent="0.2">
      <c r="A89" s="68">
        <v>168506</v>
      </c>
      <c r="B89" s="10" t="s">
        <v>46</v>
      </c>
      <c r="C89" s="11">
        <v>-1174972</v>
      </c>
      <c r="D89" s="10">
        <v>18941</v>
      </c>
      <c r="E89" s="10">
        <v>25228</v>
      </c>
      <c r="F89" s="10">
        <f t="shared" si="1"/>
        <v>-1181259</v>
      </c>
      <c r="G89" s="10">
        <v>0</v>
      </c>
      <c r="H89" s="12">
        <f t="shared" si="3"/>
        <v>-1181259</v>
      </c>
    </row>
    <row r="90" spans="1:13" x14ac:dyDescent="0.2">
      <c r="A90" s="68">
        <v>168507</v>
      </c>
      <c r="B90" s="10" t="s">
        <v>72</v>
      </c>
      <c r="C90" s="11">
        <v>-3386318</v>
      </c>
      <c r="D90" s="10">
        <v>113008</v>
      </c>
      <c r="E90" s="10">
        <v>100820</v>
      </c>
      <c r="F90" s="10">
        <f t="shared" si="1"/>
        <v>-3374130</v>
      </c>
      <c r="G90" s="10">
        <v>0</v>
      </c>
      <c r="H90" s="12">
        <f t="shared" si="3"/>
        <v>-3374130</v>
      </c>
    </row>
    <row r="91" spans="1:13" x14ac:dyDescent="0.2">
      <c r="A91" s="68">
        <v>168508</v>
      </c>
      <c r="B91" s="10" t="s">
        <v>48</v>
      </c>
      <c r="C91" s="11">
        <v>-471855</v>
      </c>
      <c r="D91" s="10">
        <v>1596</v>
      </c>
      <c r="E91" s="10">
        <v>11548</v>
      </c>
      <c r="F91" s="10">
        <f t="shared" si="1"/>
        <v>-481807</v>
      </c>
      <c r="G91" s="10">
        <v>0</v>
      </c>
      <c r="H91" s="12">
        <f t="shared" si="3"/>
        <v>-481807</v>
      </c>
    </row>
    <row r="92" spans="1:13" x14ac:dyDescent="0.2">
      <c r="A92" s="68">
        <v>168509</v>
      </c>
      <c r="B92" s="10" t="s">
        <v>49</v>
      </c>
      <c r="C92" s="11">
        <v>-71355</v>
      </c>
      <c r="D92" s="10">
        <v>711</v>
      </c>
      <c r="E92" s="10">
        <v>2129</v>
      </c>
      <c r="F92" s="10">
        <f t="shared" si="1"/>
        <v>-72773</v>
      </c>
      <c r="G92" s="10">
        <v>0</v>
      </c>
      <c r="H92" s="12">
        <f t="shared" si="3"/>
        <v>-72773</v>
      </c>
    </row>
    <row r="93" spans="1:13" s="7" customFormat="1" x14ac:dyDescent="0.2">
      <c r="A93" s="67">
        <v>169500</v>
      </c>
      <c r="B93" s="2" t="s">
        <v>337</v>
      </c>
      <c r="C93" s="6">
        <v>-226994</v>
      </c>
      <c r="D93" s="2">
        <f>SUM(D94:D94)</f>
        <v>0</v>
      </c>
      <c r="E93" s="2">
        <f>SUM(E94:E94)</f>
        <v>0</v>
      </c>
      <c r="F93" s="2">
        <f>+C93+D93-E93</f>
        <v>-226994</v>
      </c>
      <c r="G93" s="2">
        <f>SUM(G94)</f>
        <v>0</v>
      </c>
      <c r="H93" s="3">
        <f>SUM(H94)</f>
        <v>-226994</v>
      </c>
      <c r="L93" s="13"/>
      <c r="M93" s="13"/>
    </row>
    <row r="94" spans="1:13" x14ac:dyDescent="0.2">
      <c r="A94" s="68">
        <v>169506</v>
      </c>
      <c r="B94" s="10" t="s">
        <v>87</v>
      </c>
      <c r="C94" s="11">
        <v>-226994</v>
      </c>
      <c r="D94" s="10">
        <v>0</v>
      </c>
      <c r="E94" s="10">
        <v>0</v>
      </c>
      <c r="F94" s="10">
        <f>+C94+D94-E94</f>
        <v>-226994</v>
      </c>
      <c r="G94" s="10">
        <v>0</v>
      </c>
      <c r="H94" s="12">
        <f t="shared" si="3"/>
        <v>-226994</v>
      </c>
    </row>
    <row r="95" spans="1:13" s="7" customFormat="1" x14ac:dyDescent="0.2">
      <c r="A95" s="67">
        <v>190000</v>
      </c>
      <c r="B95" s="2" t="s">
        <v>73</v>
      </c>
      <c r="C95" s="6">
        <v>16947983</v>
      </c>
      <c r="D95" s="2">
        <f>SUM(D96+D101+D103+D106+D108+D110+D98)</f>
        <v>330336</v>
      </c>
      <c r="E95" s="2">
        <f>SUM(E96+E101+E103+E106+E108+E110+E98)</f>
        <v>378012</v>
      </c>
      <c r="F95" s="2">
        <f t="shared" si="1"/>
        <v>16900307</v>
      </c>
      <c r="G95" s="2">
        <f>SUM(G96+G101+G103+G106+G108+G110+G98)</f>
        <v>255041</v>
      </c>
      <c r="H95" s="3">
        <f>SUM(H98+H101+H103+H106+H108+H110)</f>
        <v>16645266</v>
      </c>
      <c r="L95" s="13"/>
      <c r="M95" s="13"/>
    </row>
    <row r="96" spans="1:13" s="7" customFormat="1" x14ac:dyDescent="0.2">
      <c r="A96" s="67">
        <v>190100</v>
      </c>
      <c r="B96" s="2" t="s">
        <v>261</v>
      </c>
      <c r="C96" s="6">
        <v>0</v>
      </c>
      <c r="D96" s="2">
        <f>SUM(D97)</f>
        <v>47834</v>
      </c>
      <c r="E96" s="2">
        <f>SUM(E97)</f>
        <v>47834</v>
      </c>
      <c r="F96" s="2">
        <f t="shared" si="1"/>
        <v>0</v>
      </c>
      <c r="G96" s="2">
        <f>SUM(G97)</f>
        <v>0</v>
      </c>
      <c r="H96" s="3">
        <f>SUM(H97)</f>
        <v>0</v>
      </c>
      <c r="L96" s="13"/>
      <c r="M96" s="13"/>
    </row>
    <row r="97" spans="1:13" x14ac:dyDescent="0.2">
      <c r="A97" s="68">
        <v>190101</v>
      </c>
      <c r="B97" s="10" t="s">
        <v>208</v>
      </c>
      <c r="C97" s="11">
        <v>0</v>
      </c>
      <c r="D97" s="10">
        <v>47834</v>
      </c>
      <c r="E97" s="10">
        <v>47834</v>
      </c>
      <c r="F97" s="10">
        <f t="shared" si="1"/>
        <v>0</v>
      </c>
      <c r="G97" s="10">
        <f>+F97</f>
        <v>0</v>
      </c>
      <c r="H97" s="12">
        <v>0</v>
      </c>
    </row>
    <row r="98" spans="1:13" s="7" customFormat="1" x14ac:dyDescent="0.2">
      <c r="A98" s="67">
        <v>190500</v>
      </c>
      <c r="B98" s="2" t="s">
        <v>74</v>
      </c>
      <c r="C98" s="6">
        <v>262269</v>
      </c>
      <c r="D98" s="2">
        <f>SUM(+D99+D100)</f>
        <v>26699</v>
      </c>
      <c r="E98" s="2">
        <f>SUM(+E99+E100)</f>
        <v>101976</v>
      </c>
      <c r="F98" s="2">
        <f>SUM(+F99+F100)</f>
        <v>186992</v>
      </c>
      <c r="G98" s="2">
        <f>SUM(+G99+G100)</f>
        <v>186992</v>
      </c>
      <c r="H98" s="3">
        <f>SUM(H99:H99)</f>
        <v>0</v>
      </c>
      <c r="L98" s="13"/>
      <c r="M98" s="13"/>
    </row>
    <row r="99" spans="1:13" x14ac:dyDescent="0.2">
      <c r="A99" s="68">
        <v>190501</v>
      </c>
      <c r="B99" s="10" t="s">
        <v>75</v>
      </c>
      <c r="C99" s="11">
        <v>114409</v>
      </c>
      <c r="D99" s="10">
        <v>15118</v>
      </c>
      <c r="E99" s="10">
        <v>48331</v>
      </c>
      <c r="F99" s="10">
        <f t="shared" ref="F99:F116" si="4">+C99+D99-E99</f>
        <v>81196</v>
      </c>
      <c r="G99" s="10">
        <f>+F99</f>
        <v>81196</v>
      </c>
      <c r="H99" s="12">
        <v>0</v>
      </c>
    </row>
    <row r="100" spans="1:13" x14ac:dyDescent="0.2">
      <c r="A100" s="68">
        <v>190505</v>
      </c>
      <c r="B100" s="10" t="s">
        <v>172</v>
      </c>
      <c r="C100" s="11">
        <v>147860</v>
      </c>
      <c r="D100" s="10">
        <v>11581</v>
      </c>
      <c r="E100" s="10">
        <v>53645</v>
      </c>
      <c r="F100" s="10">
        <f t="shared" si="4"/>
        <v>105796</v>
      </c>
      <c r="G100" s="10">
        <f>+F100</f>
        <v>105796</v>
      </c>
      <c r="H100" s="12">
        <v>0</v>
      </c>
    </row>
    <row r="101" spans="1:13" s="7" customFormat="1" x14ac:dyDescent="0.2">
      <c r="A101" s="67">
        <v>191000</v>
      </c>
      <c r="B101" s="2" t="s">
        <v>76</v>
      </c>
      <c r="C101" s="6">
        <v>57441</v>
      </c>
      <c r="D101" s="2">
        <f>SUM(D102)</f>
        <v>203736</v>
      </c>
      <c r="E101" s="2">
        <f>SUM(E102)</f>
        <v>193128</v>
      </c>
      <c r="F101" s="2">
        <f t="shared" si="4"/>
        <v>68049</v>
      </c>
      <c r="G101" s="2">
        <f>SUM(G102)</f>
        <v>68049</v>
      </c>
      <c r="H101" s="3">
        <f>SUM(H102)</f>
        <v>0</v>
      </c>
      <c r="L101" s="13"/>
      <c r="M101" s="13"/>
    </row>
    <row r="102" spans="1:13" x14ac:dyDescent="0.2">
      <c r="A102" s="68">
        <v>191001</v>
      </c>
      <c r="B102" s="10" t="s">
        <v>77</v>
      </c>
      <c r="C102" s="11">
        <v>57441</v>
      </c>
      <c r="D102" s="10">
        <v>203736</v>
      </c>
      <c r="E102" s="10">
        <v>193128</v>
      </c>
      <c r="F102" s="10">
        <f t="shared" si="4"/>
        <v>68049</v>
      </c>
      <c r="G102" s="10">
        <f>+F102</f>
        <v>68049</v>
      </c>
      <c r="H102" s="12">
        <v>0</v>
      </c>
    </row>
    <row r="103" spans="1:13" s="7" customFormat="1" x14ac:dyDescent="0.2">
      <c r="A103" s="67">
        <v>196000</v>
      </c>
      <c r="B103" s="2" t="s">
        <v>78</v>
      </c>
      <c r="C103" s="6">
        <v>216248</v>
      </c>
      <c r="D103" s="2">
        <f>SUM(D104:D105)</f>
        <v>3762</v>
      </c>
      <c r="E103" s="2">
        <f>SUM(E104:E105)</f>
        <v>1362</v>
      </c>
      <c r="F103" s="2">
        <f t="shared" si="4"/>
        <v>218648</v>
      </c>
      <c r="G103" s="2">
        <f>SUM(G104:G105)</f>
        <v>0</v>
      </c>
      <c r="H103" s="3">
        <f>SUM(H104:H105)</f>
        <v>218648</v>
      </c>
      <c r="K103" s="13"/>
      <c r="L103" s="13"/>
      <c r="M103" s="13"/>
    </row>
    <row r="104" spans="1:13" x14ac:dyDescent="0.2">
      <c r="A104" s="68">
        <v>196001</v>
      </c>
      <c r="B104" s="10" t="s">
        <v>79</v>
      </c>
      <c r="C104" s="11">
        <v>3000</v>
      </c>
      <c r="D104" s="10">
        <v>0</v>
      </c>
      <c r="E104" s="10">
        <v>0</v>
      </c>
      <c r="F104" s="10">
        <f t="shared" si="4"/>
        <v>3000</v>
      </c>
      <c r="G104" s="10">
        <v>0</v>
      </c>
      <c r="H104" s="12">
        <f>+F104</f>
        <v>3000</v>
      </c>
    </row>
    <row r="105" spans="1:13" x14ac:dyDescent="0.2">
      <c r="A105" s="68">
        <v>196007</v>
      </c>
      <c r="B105" s="10" t="s">
        <v>80</v>
      </c>
      <c r="C105" s="11">
        <v>213248</v>
      </c>
      <c r="D105" s="10">
        <v>3762</v>
      </c>
      <c r="E105" s="10">
        <v>1362</v>
      </c>
      <c r="F105" s="10">
        <f t="shared" si="4"/>
        <v>215648</v>
      </c>
      <c r="G105" s="10">
        <v>0</v>
      </c>
      <c r="H105" s="12">
        <f>+F105</f>
        <v>215648</v>
      </c>
    </row>
    <row r="106" spans="1:13" s="7" customFormat="1" x14ac:dyDescent="0.2">
      <c r="A106" s="67">
        <v>197000</v>
      </c>
      <c r="B106" s="2" t="s">
        <v>81</v>
      </c>
      <c r="C106" s="6">
        <v>525998</v>
      </c>
      <c r="D106" s="2">
        <f>SUM(D107)</f>
        <v>30140</v>
      </c>
      <c r="E106" s="2">
        <f>SUM(E107)</f>
        <v>4731</v>
      </c>
      <c r="F106" s="2">
        <f t="shared" si="4"/>
        <v>551407</v>
      </c>
      <c r="G106" s="2">
        <f>SUM(G107)</f>
        <v>0</v>
      </c>
      <c r="H106" s="3">
        <f>SUM(H107)</f>
        <v>551407</v>
      </c>
      <c r="K106" s="13"/>
      <c r="L106" s="13"/>
      <c r="M106" s="13"/>
    </row>
    <row r="107" spans="1:13" x14ac:dyDescent="0.2">
      <c r="A107" s="68">
        <v>197008</v>
      </c>
      <c r="B107" s="10" t="s">
        <v>82</v>
      </c>
      <c r="C107" s="11">
        <v>525998</v>
      </c>
      <c r="D107" s="10">
        <v>30140</v>
      </c>
      <c r="E107" s="10">
        <v>4731</v>
      </c>
      <c r="F107" s="10">
        <f t="shared" si="4"/>
        <v>551407</v>
      </c>
      <c r="G107" s="10">
        <v>0</v>
      </c>
      <c r="H107" s="12">
        <f>+F107</f>
        <v>551407</v>
      </c>
    </row>
    <row r="108" spans="1:13" s="7" customFormat="1" x14ac:dyDescent="0.2">
      <c r="A108" s="67">
        <v>197500</v>
      </c>
      <c r="B108" s="2" t="s">
        <v>83</v>
      </c>
      <c r="C108" s="6">
        <v>-330459</v>
      </c>
      <c r="D108" s="2">
        <f>SUM(D109)</f>
        <v>730</v>
      </c>
      <c r="E108" s="2">
        <f>SUM(E109)</f>
        <v>11546</v>
      </c>
      <c r="F108" s="2">
        <f t="shared" si="4"/>
        <v>-341275</v>
      </c>
      <c r="G108" s="2">
        <f>SUM(G109)</f>
        <v>0</v>
      </c>
      <c r="H108" s="3">
        <f>SUM(H109)</f>
        <v>-341275</v>
      </c>
      <c r="K108" s="13"/>
      <c r="L108" s="13"/>
      <c r="M108" s="13"/>
    </row>
    <row r="109" spans="1:13" x14ac:dyDescent="0.2">
      <c r="A109" s="68">
        <v>197508</v>
      </c>
      <c r="B109" s="10" t="s">
        <v>82</v>
      </c>
      <c r="C109" s="11">
        <v>-330459</v>
      </c>
      <c r="D109" s="10">
        <v>730</v>
      </c>
      <c r="E109" s="10">
        <v>11546</v>
      </c>
      <c r="F109" s="10">
        <f t="shared" si="4"/>
        <v>-341275</v>
      </c>
      <c r="G109" s="10">
        <v>0</v>
      </c>
      <c r="H109" s="12">
        <f>+F109</f>
        <v>-341275</v>
      </c>
    </row>
    <row r="110" spans="1:13" s="7" customFormat="1" x14ac:dyDescent="0.2">
      <c r="A110" s="67">
        <v>199900</v>
      </c>
      <c r="B110" s="2" t="s">
        <v>84</v>
      </c>
      <c r="C110" s="6">
        <v>16216486</v>
      </c>
      <c r="D110" s="2">
        <f>SUM(D111:D116)</f>
        <v>17435</v>
      </c>
      <c r="E110" s="2">
        <f>SUM(E111:E116)</f>
        <v>17435</v>
      </c>
      <c r="F110" s="2">
        <f t="shared" si="4"/>
        <v>16216486</v>
      </c>
      <c r="G110" s="2">
        <f>SUM(G111:G116)</f>
        <v>0</v>
      </c>
      <c r="H110" s="3">
        <f>SUM(H111:H116)</f>
        <v>16216486</v>
      </c>
      <c r="K110" s="13"/>
      <c r="L110" s="13"/>
      <c r="M110" s="13"/>
    </row>
    <row r="111" spans="1:13" x14ac:dyDescent="0.2">
      <c r="A111" s="68">
        <v>199934</v>
      </c>
      <c r="B111" s="10" t="s">
        <v>85</v>
      </c>
      <c r="C111" s="11">
        <v>17435</v>
      </c>
      <c r="D111" s="10">
        <v>0</v>
      </c>
      <c r="E111" s="10">
        <v>17435</v>
      </c>
      <c r="F111" s="10">
        <f t="shared" si="4"/>
        <v>0</v>
      </c>
      <c r="G111" s="10">
        <v>0</v>
      </c>
      <c r="H111" s="12">
        <f t="shared" ref="H111:H116" si="5">+F111</f>
        <v>0</v>
      </c>
    </row>
    <row r="112" spans="1:13" x14ac:dyDescent="0.2">
      <c r="A112" s="68">
        <v>199936</v>
      </c>
      <c r="B112" s="10" t="s">
        <v>216</v>
      </c>
      <c r="C112" s="11">
        <v>20555</v>
      </c>
      <c r="D112" s="10">
        <v>0</v>
      </c>
      <c r="E112" s="10">
        <v>0</v>
      </c>
      <c r="F112" s="10">
        <f>+C112+D112-E112</f>
        <v>20555</v>
      </c>
      <c r="G112" s="10">
        <v>0</v>
      </c>
      <c r="H112" s="12">
        <f t="shared" si="5"/>
        <v>20555</v>
      </c>
    </row>
    <row r="113" spans="1:13" x14ac:dyDescent="0.2">
      <c r="A113" s="68">
        <v>199938</v>
      </c>
      <c r="B113" s="10" t="s">
        <v>352</v>
      </c>
      <c r="C113" s="11">
        <v>0</v>
      </c>
      <c r="D113" s="10">
        <v>17435</v>
      </c>
      <c r="E113" s="10">
        <v>0</v>
      </c>
      <c r="F113" s="10">
        <f>+C113+D113-E113</f>
        <v>17435</v>
      </c>
      <c r="G113" s="10">
        <v>0</v>
      </c>
      <c r="H113" s="12">
        <f t="shared" si="5"/>
        <v>17435</v>
      </c>
    </row>
    <row r="114" spans="1:13" x14ac:dyDescent="0.2">
      <c r="A114" s="68">
        <v>199952</v>
      </c>
      <c r="B114" s="10" t="s">
        <v>86</v>
      </c>
      <c r="C114" s="11">
        <v>7186590</v>
      </c>
      <c r="D114" s="10">
        <v>0</v>
      </c>
      <c r="E114" s="10">
        <v>0</v>
      </c>
      <c r="F114" s="10">
        <f t="shared" si="4"/>
        <v>7186590</v>
      </c>
      <c r="G114" s="10">
        <v>0</v>
      </c>
      <c r="H114" s="12">
        <f t="shared" si="5"/>
        <v>7186590</v>
      </c>
    </row>
    <row r="115" spans="1:13" x14ac:dyDescent="0.2">
      <c r="A115" s="68">
        <v>199962</v>
      </c>
      <c r="B115" s="10" t="s">
        <v>71</v>
      </c>
      <c r="C115" s="11">
        <v>8981170</v>
      </c>
      <c r="D115" s="10">
        <v>0</v>
      </c>
      <c r="E115" s="10">
        <v>0</v>
      </c>
      <c r="F115" s="10">
        <f t="shared" si="4"/>
        <v>8981170</v>
      </c>
      <c r="G115" s="10">
        <v>0</v>
      </c>
      <c r="H115" s="12">
        <f t="shared" si="5"/>
        <v>8981170</v>
      </c>
    </row>
    <row r="116" spans="1:13" x14ac:dyDescent="0.2">
      <c r="A116" s="68">
        <v>199964</v>
      </c>
      <c r="B116" s="10" t="s">
        <v>87</v>
      </c>
      <c r="C116" s="11">
        <v>10736</v>
      </c>
      <c r="D116" s="10">
        <v>0</v>
      </c>
      <c r="E116" s="10">
        <v>0</v>
      </c>
      <c r="F116" s="10">
        <f t="shared" si="4"/>
        <v>10736</v>
      </c>
      <c r="G116" s="10">
        <v>0</v>
      </c>
      <c r="H116" s="12">
        <f t="shared" si="5"/>
        <v>10736</v>
      </c>
    </row>
    <row r="117" spans="1:13" s="7" customFormat="1" ht="12.75" customHeight="1" x14ac:dyDescent="0.2">
      <c r="A117" s="67">
        <v>200000</v>
      </c>
      <c r="B117" s="2" t="s">
        <v>88</v>
      </c>
      <c r="C117" s="6">
        <v>2551121</v>
      </c>
      <c r="D117" s="2">
        <f>SUM(D118+D145+D154+D165)</f>
        <v>10963451</v>
      </c>
      <c r="E117" s="2">
        <f>SUM(E118+E145+E154+E165)</f>
        <v>10907799</v>
      </c>
      <c r="F117" s="2">
        <f>+C117-D117+E117</f>
        <v>2495469</v>
      </c>
      <c r="G117" s="2">
        <f>SUM(G118+G145+G152+G165)</f>
        <v>1265967</v>
      </c>
      <c r="H117" s="3">
        <f>SUM(H118+H145+H154+H165)</f>
        <v>1229502</v>
      </c>
      <c r="K117" s="13"/>
      <c r="L117" s="13"/>
      <c r="M117" s="13"/>
    </row>
    <row r="118" spans="1:13" x14ac:dyDescent="0.2">
      <c r="A118" s="67">
        <v>240000</v>
      </c>
      <c r="B118" s="2" t="s">
        <v>89</v>
      </c>
      <c r="C118" s="6">
        <v>977878</v>
      </c>
      <c r="D118" s="2">
        <f>SUM(D119+D121+D133+D142)</f>
        <v>7885230</v>
      </c>
      <c r="E118" s="2">
        <f>SUM(E119+E121+E133+E142)</f>
        <v>7790270</v>
      </c>
      <c r="F118" s="2">
        <f>SUM(F119+F121+F133+F142)</f>
        <v>882918</v>
      </c>
      <c r="G118" s="2">
        <f>SUM(G119+G121+G133+G142)</f>
        <v>882918</v>
      </c>
      <c r="H118" s="3">
        <f>SUM(H119+H121+H133+H142)</f>
        <v>0</v>
      </c>
      <c r="I118" s="7"/>
    </row>
    <row r="119" spans="1:13" x14ac:dyDescent="0.2">
      <c r="A119" s="67">
        <v>240100</v>
      </c>
      <c r="B119" s="2" t="s">
        <v>90</v>
      </c>
      <c r="C119" s="6">
        <v>352836</v>
      </c>
      <c r="D119" s="2">
        <f>SUM(D120)</f>
        <v>5357545</v>
      </c>
      <c r="E119" s="2">
        <f>SUM(E120)</f>
        <v>5361481</v>
      </c>
      <c r="F119" s="2">
        <f t="shared" ref="F119:F141" si="6">+C119-D119+E119</f>
        <v>356772</v>
      </c>
      <c r="G119" s="2">
        <f>+F119</f>
        <v>356772</v>
      </c>
      <c r="H119" s="3">
        <f>SUM(H120)</f>
        <v>0</v>
      </c>
      <c r="I119" s="7"/>
    </row>
    <row r="120" spans="1:13" x14ac:dyDescent="0.2">
      <c r="A120" s="68">
        <v>240101</v>
      </c>
      <c r="B120" s="10" t="s">
        <v>91</v>
      </c>
      <c r="C120" s="11">
        <v>352836</v>
      </c>
      <c r="D120" s="10">
        <v>5357545</v>
      </c>
      <c r="E120" s="10">
        <v>5361481</v>
      </c>
      <c r="F120" s="10">
        <f t="shared" si="6"/>
        <v>356772</v>
      </c>
      <c r="G120" s="10">
        <f>+F120</f>
        <v>356772</v>
      </c>
      <c r="H120" s="12">
        <v>0</v>
      </c>
    </row>
    <row r="121" spans="1:13" x14ac:dyDescent="0.2">
      <c r="A121" s="67">
        <v>242500</v>
      </c>
      <c r="B121" s="2" t="s">
        <v>92</v>
      </c>
      <c r="C121" s="6">
        <v>469429</v>
      </c>
      <c r="D121" s="2">
        <f>SUM(D122:D132)</f>
        <v>2207102</v>
      </c>
      <c r="E121" s="2">
        <f>SUM(E122:E132)</f>
        <v>2201846</v>
      </c>
      <c r="F121" s="2">
        <f t="shared" si="6"/>
        <v>464173</v>
      </c>
      <c r="G121" s="2">
        <f>SUM(G122:G132)</f>
        <v>464173</v>
      </c>
      <c r="H121" s="3">
        <f>SUM(H122:H132)</f>
        <v>0</v>
      </c>
      <c r="I121" s="7"/>
    </row>
    <row r="122" spans="1:13" x14ac:dyDescent="0.2">
      <c r="A122" s="68">
        <v>242510</v>
      </c>
      <c r="B122" s="10" t="s">
        <v>75</v>
      </c>
      <c r="C122" s="11">
        <v>0</v>
      </c>
      <c r="D122" s="10">
        <v>1731</v>
      </c>
      <c r="E122" s="10">
        <v>1754</v>
      </c>
      <c r="F122" s="10">
        <f t="shared" si="6"/>
        <v>23</v>
      </c>
      <c r="G122" s="10">
        <f t="shared" ref="G122:G132" si="7">+F122</f>
        <v>23</v>
      </c>
      <c r="H122" s="12">
        <v>0</v>
      </c>
    </row>
    <row r="123" spans="1:13" x14ac:dyDescent="0.2">
      <c r="A123" s="68">
        <v>242518</v>
      </c>
      <c r="B123" s="10" t="s">
        <v>93</v>
      </c>
      <c r="C123" s="11">
        <v>186424</v>
      </c>
      <c r="D123" s="10">
        <v>541371</v>
      </c>
      <c r="E123" s="10">
        <v>546564</v>
      </c>
      <c r="F123" s="10">
        <f t="shared" si="6"/>
        <v>191617</v>
      </c>
      <c r="G123" s="10">
        <f t="shared" si="7"/>
        <v>191617</v>
      </c>
      <c r="H123" s="12">
        <v>0</v>
      </c>
    </row>
    <row r="124" spans="1:13" x14ac:dyDescent="0.2">
      <c r="A124" s="68">
        <v>242519</v>
      </c>
      <c r="B124" s="10" t="s">
        <v>336</v>
      </c>
      <c r="C124" s="11">
        <v>144658</v>
      </c>
      <c r="D124" s="10">
        <v>420792</v>
      </c>
      <c r="E124" s="10">
        <v>425612</v>
      </c>
      <c r="F124" s="10">
        <f t="shared" si="6"/>
        <v>149478</v>
      </c>
      <c r="G124" s="10">
        <f t="shared" si="7"/>
        <v>149478</v>
      </c>
      <c r="H124" s="12">
        <v>0</v>
      </c>
    </row>
    <row r="125" spans="1:13" x14ac:dyDescent="0.2">
      <c r="A125" s="68">
        <v>242520</v>
      </c>
      <c r="B125" s="10" t="s">
        <v>335</v>
      </c>
      <c r="C125" s="11">
        <v>116929</v>
      </c>
      <c r="D125" s="10">
        <v>267879</v>
      </c>
      <c r="E125" s="10">
        <v>233191</v>
      </c>
      <c r="F125" s="10">
        <f t="shared" si="6"/>
        <v>82241</v>
      </c>
      <c r="G125" s="10">
        <f t="shared" si="7"/>
        <v>82241</v>
      </c>
      <c r="H125" s="12">
        <v>0</v>
      </c>
    </row>
    <row r="126" spans="1:13" x14ac:dyDescent="0.2">
      <c r="A126" s="68">
        <v>242521</v>
      </c>
      <c r="B126" s="10" t="s">
        <v>94</v>
      </c>
      <c r="C126" s="11">
        <v>0</v>
      </c>
      <c r="D126" s="10">
        <v>9030</v>
      </c>
      <c r="E126" s="10">
        <v>9030</v>
      </c>
      <c r="F126" s="10">
        <f t="shared" si="6"/>
        <v>0</v>
      </c>
      <c r="G126" s="10">
        <f t="shared" si="7"/>
        <v>0</v>
      </c>
      <c r="H126" s="12">
        <v>0</v>
      </c>
    </row>
    <row r="127" spans="1:13" x14ac:dyDescent="0.2">
      <c r="A127" s="68">
        <v>242522</v>
      </c>
      <c r="B127" s="10" t="s">
        <v>95</v>
      </c>
      <c r="C127" s="11">
        <v>0</v>
      </c>
      <c r="D127" s="10">
        <v>586955</v>
      </c>
      <c r="E127" s="10">
        <v>586955</v>
      </c>
      <c r="F127" s="10">
        <f t="shared" si="6"/>
        <v>0</v>
      </c>
      <c r="G127" s="10">
        <f t="shared" si="7"/>
        <v>0</v>
      </c>
      <c r="H127" s="12">
        <v>0</v>
      </c>
    </row>
    <row r="128" spans="1:13" x14ac:dyDescent="0.2">
      <c r="A128" s="68">
        <v>242524</v>
      </c>
      <c r="B128" s="10" t="s">
        <v>96</v>
      </c>
      <c r="C128" s="11">
        <v>0</v>
      </c>
      <c r="D128" s="10">
        <v>15163</v>
      </c>
      <c r="E128" s="10">
        <v>15239</v>
      </c>
      <c r="F128" s="10">
        <f t="shared" si="6"/>
        <v>76</v>
      </c>
      <c r="G128" s="10">
        <f t="shared" si="7"/>
        <v>76</v>
      </c>
      <c r="H128" s="12">
        <v>0</v>
      </c>
    </row>
    <row r="129" spans="1:13" x14ac:dyDescent="0.2">
      <c r="A129" s="68">
        <v>242529</v>
      </c>
      <c r="B129" s="10" t="s">
        <v>97</v>
      </c>
      <c r="C129" s="11">
        <v>15426</v>
      </c>
      <c r="D129" s="10">
        <v>394</v>
      </c>
      <c r="E129" s="10">
        <v>170</v>
      </c>
      <c r="F129" s="10">
        <f t="shared" si="6"/>
        <v>15202</v>
      </c>
      <c r="G129" s="10">
        <f t="shared" si="7"/>
        <v>15202</v>
      </c>
      <c r="H129" s="12">
        <v>0</v>
      </c>
    </row>
    <row r="130" spans="1:13" x14ac:dyDescent="0.2">
      <c r="A130" s="68">
        <v>242532</v>
      </c>
      <c r="B130" s="10" t="s">
        <v>98</v>
      </c>
      <c r="C130" s="11">
        <v>5992</v>
      </c>
      <c r="D130" s="10">
        <v>17438</v>
      </c>
      <c r="E130" s="10">
        <v>17640</v>
      </c>
      <c r="F130" s="10">
        <f t="shared" si="6"/>
        <v>6194</v>
      </c>
      <c r="G130" s="10">
        <f t="shared" si="7"/>
        <v>6194</v>
      </c>
      <c r="H130" s="12">
        <v>0</v>
      </c>
    </row>
    <row r="131" spans="1:13" x14ac:dyDescent="0.2">
      <c r="A131" s="68">
        <v>242535</v>
      </c>
      <c r="B131" s="10" t="s">
        <v>99</v>
      </c>
      <c r="C131" s="11">
        <v>0</v>
      </c>
      <c r="D131" s="10">
        <v>292886</v>
      </c>
      <c r="E131" s="10">
        <v>294066</v>
      </c>
      <c r="F131" s="10">
        <f t="shared" si="6"/>
        <v>1180</v>
      </c>
      <c r="G131" s="10">
        <f t="shared" si="7"/>
        <v>1180</v>
      </c>
      <c r="H131" s="12">
        <v>0</v>
      </c>
    </row>
    <row r="132" spans="1:13" x14ac:dyDescent="0.2">
      <c r="A132" s="68">
        <v>242590</v>
      </c>
      <c r="B132" s="10" t="s">
        <v>100</v>
      </c>
      <c r="C132" s="11">
        <v>0</v>
      </c>
      <c r="D132" s="10">
        <v>53463</v>
      </c>
      <c r="E132" s="10">
        <v>71625</v>
      </c>
      <c r="F132" s="10">
        <f t="shared" si="6"/>
        <v>18162</v>
      </c>
      <c r="G132" s="10">
        <f t="shared" si="7"/>
        <v>18162</v>
      </c>
      <c r="H132" s="12">
        <v>0</v>
      </c>
    </row>
    <row r="133" spans="1:13" s="7" customFormat="1" x14ac:dyDescent="0.2">
      <c r="A133" s="67">
        <v>243600</v>
      </c>
      <c r="B133" s="2" t="s">
        <v>101</v>
      </c>
      <c r="C133" s="6">
        <v>85794</v>
      </c>
      <c r="D133" s="2">
        <f>SUM(D134:D141)</f>
        <v>224455</v>
      </c>
      <c r="E133" s="2">
        <f>SUM(E134:E141)</f>
        <v>178860</v>
      </c>
      <c r="F133" s="2">
        <f t="shared" si="6"/>
        <v>40199</v>
      </c>
      <c r="G133" s="2">
        <f>SUM(G134:G141)</f>
        <v>40199</v>
      </c>
      <c r="H133" s="3">
        <f>SUM(H134:H141)</f>
        <v>0</v>
      </c>
      <c r="K133" s="13"/>
      <c r="L133" s="13"/>
      <c r="M133" s="13"/>
    </row>
    <row r="134" spans="1:13" x14ac:dyDescent="0.2">
      <c r="A134" s="68">
        <v>243601</v>
      </c>
      <c r="B134" s="10" t="s">
        <v>102</v>
      </c>
      <c r="C134" s="11">
        <v>20345</v>
      </c>
      <c r="D134" s="10">
        <v>28803</v>
      </c>
      <c r="E134" s="10">
        <v>12694</v>
      </c>
      <c r="F134" s="10">
        <f t="shared" si="6"/>
        <v>4236</v>
      </c>
      <c r="G134" s="10">
        <f t="shared" ref="G134:G141" si="8">SUM(F134)</f>
        <v>4236</v>
      </c>
      <c r="H134" s="12">
        <v>0</v>
      </c>
    </row>
    <row r="135" spans="1:13" x14ac:dyDescent="0.2">
      <c r="A135" s="68">
        <v>243603</v>
      </c>
      <c r="B135" s="10" t="s">
        <v>103</v>
      </c>
      <c r="C135" s="11">
        <v>17175</v>
      </c>
      <c r="D135" s="10">
        <v>59725</v>
      </c>
      <c r="E135" s="10">
        <v>57361</v>
      </c>
      <c r="F135" s="10">
        <f t="shared" si="6"/>
        <v>14811</v>
      </c>
      <c r="G135" s="10">
        <f t="shared" si="8"/>
        <v>14811</v>
      </c>
      <c r="H135" s="12">
        <v>0</v>
      </c>
    </row>
    <row r="136" spans="1:13" x14ac:dyDescent="0.2">
      <c r="A136" s="68">
        <v>243605</v>
      </c>
      <c r="B136" s="10" t="s">
        <v>104</v>
      </c>
      <c r="C136" s="11">
        <v>14893</v>
      </c>
      <c r="D136" s="10">
        <v>45361</v>
      </c>
      <c r="E136" s="10">
        <v>39692</v>
      </c>
      <c r="F136" s="10">
        <f t="shared" si="6"/>
        <v>9224</v>
      </c>
      <c r="G136" s="10">
        <f t="shared" si="8"/>
        <v>9224</v>
      </c>
      <c r="H136" s="12">
        <v>0</v>
      </c>
    </row>
    <row r="137" spans="1:13" x14ac:dyDescent="0.2">
      <c r="A137" s="68">
        <v>243606</v>
      </c>
      <c r="B137" s="10" t="s">
        <v>105</v>
      </c>
      <c r="C137" s="11">
        <v>240</v>
      </c>
      <c r="D137" s="10">
        <v>240</v>
      </c>
      <c r="E137" s="10">
        <v>0</v>
      </c>
      <c r="F137" s="10">
        <f t="shared" si="6"/>
        <v>0</v>
      </c>
      <c r="G137" s="10">
        <f t="shared" si="8"/>
        <v>0</v>
      </c>
      <c r="H137" s="12">
        <v>0</v>
      </c>
    </row>
    <row r="138" spans="1:13" x14ac:dyDescent="0.2">
      <c r="A138" s="68">
        <v>243608</v>
      </c>
      <c r="B138" s="10" t="s">
        <v>106</v>
      </c>
      <c r="C138" s="11">
        <v>12392</v>
      </c>
      <c r="D138" s="10">
        <v>22956</v>
      </c>
      <c r="E138" s="10">
        <v>13989</v>
      </c>
      <c r="F138" s="10">
        <f t="shared" si="6"/>
        <v>3425</v>
      </c>
      <c r="G138" s="10">
        <f t="shared" si="8"/>
        <v>3425</v>
      </c>
      <c r="H138" s="12">
        <v>0</v>
      </c>
    </row>
    <row r="139" spans="1:13" x14ac:dyDescent="0.2">
      <c r="A139" s="68">
        <v>243625</v>
      </c>
      <c r="B139" s="10" t="s">
        <v>107</v>
      </c>
      <c r="C139" s="11">
        <v>16692</v>
      </c>
      <c r="D139" s="10">
        <v>51686</v>
      </c>
      <c r="E139" s="10">
        <v>42401</v>
      </c>
      <c r="F139" s="10">
        <f t="shared" si="6"/>
        <v>7407</v>
      </c>
      <c r="G139" s="10">
        <f t="shared" si="8"/>
        <v>7407</v>
      </c>
      <c r="H139" s="12">
        <v>0</v>
      </c>
    </row>
    <row r="140" spans="1:13" x14ac:dyDescent="0.2">
      <c r="A140" s="68">
        <v>243626</v>
      </c>
      <c r="B140" s="10" t="s">
        <v>257</v>
      </c>
      <c r="C140" s="11">
        <v>0</v>
      </c>
      <c r="D140" s="10">
        <v>7149</v>
      </c>
      <c r="E140" s="10">
        <v>7149</v>
      </c>
      <c r="F140" s="10">
        <f t="shared" si="6"/>
        <v>0</v>
      </c>
      <c r="G140" s="10">
        <f t="shared" si="8"/>
        <v>0</v>
      </c>
      <c r="H140" s="12">
        <v>0</v>
      </c>
    </row>
    <row r="141" spans="1:13" x14ac:dyDescent="0.2">
      <c r="A141" s="68">
        <v>243627</v>
      </c>
      <c r="B141" s="10" t="s">
        <v>258</v>
      </c>
      <c r="C141" s="11">
        <v>4057</v>
      </c>
      <c r="D141" s="10">
        <v>8535</v>
      </c>
      <c r="E141" s="10">
        <v>5574</v>
      </c>
      <c r="F141" s="10">
        <f t="shared" si="6"/>
        <v>1096</v>
      </c>
      <c r="G141" s="10">
        <f t="shared" si="8"/>
        <v>1096</v>
      </c>
      <c r="H141" s="12">
        <v>0</v>
      </c>
    </row>
    <row r="142" spans="1:13" x14ac:dyDescent="0.2">
      <c r="A142" s="67">
        <v>244000</v>
      </c>
      <c r="B142" s="2" t="s">
        <v>108</v>
      </c>
      <c r="C142" s="6">
        <v>69819</v>
      </c>
      <c r="D142" s="2">
        <f>SUM(D143:D144)</f>
        <v>96128</v>
      </c>
      <c r="E142" s="2">
        <f>SUM(E143:E144)</f>
        <v>48083</v>
      </c>
      <c r="F142" s="2">
        <f>SUM(F143:F144)</f>
        <v>21774</v>
      </c>
      <c r="G142" s="2">
        <f>SUM(G143:G144)</f>
        <v>21774</v>
      </c>
      <c r="H142" s="2">
        <f>SUM(H143:H144)</f>
        <v>0</v>
      </c>
      <c r="I142" s="7"/>
    </row>
    <row r="143" spans="1:13" x14ac:dyDescent="0.2">
      <c r="A143" s="68">
        <v>244020</v>
      </c>
      <c r="B143" s="10" t="s">
        <v>320</v>
      </c>
      <c r="C143" s="11">
        <v>18014</v>
      </c>
      <c r="D143" s="10">
        <v>44323</v>
      </c>
      <c r="E143" s="10">
        <v>33386</v>
      </c>
      <c r="F143" s="10">
        <f t="shared" ref="F143:F162" si="9">+C143-D143+E143</f>
        <v>7077</v>
      </c>
      <c r="G143" s="10">
        <f>SUM(F143)</f>
        <v>7077</v>
      </c>
      <c r="H143" s="12">
        <v>0</v>
      </c>
    </row>
    <row r="144" spans="1:13" x14ac:dyDescent="0.2">
      <c r="A144" s="68">
        <v>244021</v>
      </c>
      <c r="B144" s="10" t="s">
        <v>265</v>
      </c>
      <c r="C144" s="11">
        <v>51805</v>
      </c>
      <c r="D144" s="10">
        <v>51805</v>
      </c>
      <c r="E144" s="10">
        <v>14697</v>
      </c>
      <c r="F144" s="10">
        <f t="shared" si="9"/>
        <v>14697</v>
      </c>
      <c r="G144" s="10">
        <f>SUM(F144)</f>
        <v>14697</v>
      </c>
      <c r="H144" s="12">
        <v>0</v>
      </c>
    </row>
    <row r="145" spans="1:13" x14ac:dyDescent="0.2">
      <c r="A145" s="67">
        <v>250000</v>
      </c>
      <c r="B145" s="2" t="s">
        <v>109</v>
      </c>
      <c r="C145" s="6">
        <v>51496</v>
      </c>
      <c r="D145" s="2">
        <f>SUM(D146+D152)</f>
        <v>3034112</v>
      </c>
      <c r="E145" s="2">
        <f>SUM(E146+E152)</f>
        <v>3024105</v>
      </c>
      <c r="F145" s="2">
        <f t="shared" si="9"/>
        <v>41489</v>
      </c>
      <c r="G145" s="2">
        <f>SUM(G146)</f>
        <v>41489</v>
      </c>
      <c r="H145" s="3">
        <f>SUM(H146)</f>
        <v>0</v>
      </c>
      <c r="I145" s="7"/>
    </row>
    <row r="146" spans="1:13" x14ac:dyDescent="0.2">
      <c r="A146" s="67">
        <v>250500</v>
      </c>
      <c r="B146" s="2" t="s">
        <v>110</v>
      </c>
      <c r="C146" s="6">
        <v>51496</v>
      </c>
      <c r="D146" s="2">
        <f>SUM(D147:D151)</f>
        <v>2994395</v>
      </c>
      <c r="E146" s="2">
        <f>SUM(E147:E151)</f>
        <v>2984388</v>
      </c>
      <c r="F146" s="2">
        <f t="shared" si="9"/>
        <v>41489</v>
      </c>
      <c r="G146" s="2">
        <f>SUM(G147:G151)</f>
        <v>41489</v>
      </c>
      <c r="H146" s="3">
        <f>SUM(H147:H151)</f>
        <v>0</v>
      </c>
      <c r="I146" s="7"/>
    </row>
    <row r="147" spans="1:13" x14ac:dyDescent="0.2">
      <c r="A147" s="68">
        <v>250501</v>
      </c>
      <c r="B147" s="10" t="s">
        <v>111</v>
      </c>
      <c r="C147" s="11">
        <v>0</v>
      </c>
      <c r="D147" s="10">
        <v>2652568</v>
      </c>
      <c r="E147" s="10">
        <v>2683067</v>
      </c>
      <c r="F147" s="10">
        <f t="shared" si="9"/>
        <v>30499</v>
      </c>
      <c r="G147" s="10">
        <f>SUM(F147)</f>
        <v>30499</v>
      </c>
      <c r="H147" s="12">
        <v>0</v>
      </c>
    </row>
    <row r="148" spans="1:13" x14ac:dyDescent="0.2">
      <c r="A148" s="68">
        <v>250502</v>
      </c>
      <c r="B148" s="10" t="s">
        <v>116</v>
      </c>
      <c r="C148" s="11">
        <v>1109</v>
      </c>
      <c r="D148" s="10">
        <v>302430</v>
      </c>
      <c r="E148" s="10">
        <v>301321</v>
      </c>
      <c r="F148" s="10">
        <f t="shared" si="9"/>
        <v>0</v>
      </c>
      <c r="G148" s="10">
        <f>SUM(F148)</f>
        <v>0</v>
      </c>
      <c r="H148" s="12">
        <v>0</v>
      </c>
    </row>
    <row r="149" spans="1:13" x14ac:dyDescent="0.2">
      <c r="A149" s="68">
        <v>250505</v>
      </c>
      <c r="B149" s="10" t="s">
        <v>112</v>
      </c>
      <c r="C149" s="11">
        <v>234</v>
      </c>
      <c r="D149" s="10">
        <v>234</v>
      </c>
      <c r="E149" s="10">
        <v>0</v>
      </c>
      <c r="F149" s="10">
        <f t="shared" si="9"/>
        <v>0</v>
      </c>
      <c r="G149" s="10">
        <f>SUM(F149)</f>
        <v>0</v>
      </c>
      <c r="H149" s="12">
        <v>0</v>
      </c>
    </row>
    <row r="150" spans="1:13" x14ac:dyDescent="0.2">
      <c r="A150" s="68">
        <v>250506</v>
      </c>
      <c r="B150" s="10" t="s">
        <v>113</v>
      </c>
      <c r="C150" s="11">
        <v>1</v>
      </c>
      <c r="D150" s="10">
        <v>1</v>
      </c>
      <c r="E150" s="10">
        <v>0</v>
      </c>
      <c r="F150" s="10">
        <f t="shared" si="9"/>
        <v>0</v>
      </c>
      <c r="G150" s="10">
        <f>SUM(F150)</f>
        <v>0</v>
      </c>
      <c r="H150" s="12">
        <v>0</v>
      </c>
    </row>
    <row r="151" spans="1:13" x14ac:dyDescent="0.2">
      <c r="A151" s="68">
        <v>250512</v>
      </c>
      <c r="B151" s="10" t="s">
        <v>114</v>
      </c>
      <c r="C151" s="11">
        <v>50152</v>
      </c>
      <c r="D151" s="10">
        <v>39162</v>
      </c>
      <c r="E151" s="10">
        <v>0</v>
      </c>
      <c r="F151" s="10">
        <f t="shared" si="9"/>
        <v>10990</v>
      </c>
      <c r="G151" s="10">
        <f>SUM(F151)</f>
        <v>10990</v>
      </c>
      <c r="H151" s="12">
        <v>0</v>
      </c>
    </row>
    <row r="152" spans="1:13" s="7" customFormat="1" x14ac:dyDescent="0.2">
      <c r="A152" s="67">
        <v>251000</v>
      </c>
      <c r="B152" s="2" t="s">
        <v>283</v>
      </c>
      <c r="C152" s="6">
        <v>0</v>
      </c>
      <c r="D152" s="2">
        <f>SUM(D153)</f>
        <v>39717</v>
      </c>
      <c r="E152" s="2">
        <f>SUM(E153)</f>
        <v>39717</v>
      </c>
      <c r="F152" s="2">
        <f>SUM(F153)</f>
        <v>0</v>
      </c>
      <c r="G152" s="2">
        <f>SUM(G153)</f>
        <v>0</v>
      </c>
      <c r="H152" s="2">
        <f>SUM(H153)</f>
        <v>0</v>
      </c>
      <c r="L152" s="13"/>
      <c r="M152" s="13"/>
    </row>
    <row r="153" spans="1:13" x14ac:dyDescent="0.2">
      <c r="A153" s="68">
        <v>251001</v>
      </c>
      <c r="B153" s="10" t="s">
        <v>284</v>
      </c>
      <c r="C153" s="11">
        <v>0</v>
      </c>
      <c r="D153" s="10">
        <v>39717</v>
      </c>
      <c r="E153" s="10">
        <v>39717</v>
      </c>
      <c r="F153" s="10">
        <f>+C153-D153+E153</f>
        <v>0</v>
      </c>
      <c r="G153" s="10">
        <f>+F153</f>
        <v>0</v>
      </c>
      <c r="H153" s="12">
        <v>0</v>
      </c>
    </row>
    <row r="154" spans="1:13" x14ac:dyDescent="0.2">
      <c r="A154" s="67">
        <v>270000</v>
      </c>
      <c r="B154" s="2" t="s">
        <v>115</v>
      </c>
      <c r="C154" s="6">
        <v>1218932</v>
      </c>
      <c r="D154" s="2">
        <f>SUM(+D155+D157+D162)</f>
        <v>44109</v>
      </c>
      <c r="E154" s="2">
        <f>SUM(+E155+E157+E162)</f>
        <v>54679</v>
      </c>
      <c r="F154" s="2">
        <f>SUM(+F155+F157+F162)</f>
        <v>1229502</v>
      </c>
      <c r="G154" s="2">
        <f>SUM(G157)</f>
        <v>0</v>
      </c>
      <c r="H154" s="3">
        <f>SUM(+H155+H157)</f>
        <v>1229502</v>
      </c>
      <c r="I154" s="7"/>
    </row>
    <row r="155" spans="1:13" x14ac:dyDescent="0.2">
      <c r="A155" s="67">
        <v>271000</v>
      </c>
      <c r="B155" s="2" t="s">
        <v>223</v>
      </c>
      <c r="C155" s="6">
        <v>26156</v>
      </c>
      <c r="D155" s="2">
        <f>SUM(D156)</f>
        <v>0</v>
      </c>
      <c r="E155" s="2">
        <f>SUM(E156)</f>
        <v>0</v>
      </c>
      <c r="F155" s="2">
        <f>SUM(F156)</f>
        <v>26156</v>
      </c>
      <c r="G155" s="2">
        <f>SUM(G156)</f>
        <v>0</v>
      </c>
      <c r="H155" s="2">
        <f>SUM(H156)</f>
        <v>26156</v>
      </c>
      <c r="I155" s="7"/>
    </row>
    <row r="156" spans="1:13" x14ac:dyDescent="0.2">
      <c r="A156" s="68">
        <v>271005</v>
      </c>
      <c r="B156" s="10" t="s">
        <v>224</v>
      </c>
      <c r="C156" s="11">
        <v>26156</v>
      </c>
      <c r="D156" s="10">
        <v>0</v>
      </c>
      <c r="E156" s="10">
        <v>0</v>
      </c>
      <c r="F156" s="10">
        <f>+C156-D156+E156</f>
        <v>26156</v>
      </c>
      <c r="G156" s="10">
        <v>0</v>
      </c>
      <c r="H156" s="12">
        <f>+F156</f>
        <v>26156</v>
      </c>
    </row>
    <row r="157" spans="1:13" s="7" customFormat="1" x14ac:dyDescent="0.2">
      <c r="A157" s="67">
        <v>272000</v>
      </c>
      <c r="B157" s="2" t="s">
        <v>263</v>
      </c>
      <c r="C157" s="6">
        <v>1192776</v>
      </c>
      <c r="D157" s="2">
        <f>SUM(D158:D161)</f>
        <v>44109</v>
      </c>
      <c r="E157" s="2">
        <f>SUM(E158:E161)</f>
        <v>54679</v>
      </c>
      <c r="F157" s="2">
        <f t="shared" si="9"/>
        <v>1203346</v>
      </c>
      <c r="G157" s="2">
        <f>SUM(G158:G159)</f>
        <v>0</v>
      </c>
      <c r="H157" s="3">
        <f>SUM(H158:H159)</f>
        <v>1203346</v>
      </c>
      <c r="K157" s="13"/>
      <c r="L157" s="13"/>
      <c r="M157" s="13"/>
    </row>
    <row r="158" spans="1:13" x14ac:dyDescent="0.2">
      <c r="A158" s="68">
        <v>272003</v>
      </c>
      <c r="B158" s="10" t="s">
        <v>117</v>
      </c>
      <c r="C158" s="11">
        <v>3866770</v>
      </c>
      <c r="D158" s="10">
        <v>44109</v>
      </c>
      <c r="E158" s="10">
        <v>0</v>
      </c>
      <c r="F158" s="10">
        <f t="shared" si="9"/>
        <v>3822661</v>
      </c>
      <c r="G158" s="10">
        <v>0</v>
      </c>
      <c r="H158" s="12">
        <f>SUM(F158)</f>
        <v>3822661</v>
      </c>
    </row>
    <row r="159" spans="1:13" x14ac:dyDescent="0.2">
      <c r="A159" s="68">
        <v>272004</v>
      </c>
      <c r="B159" s="10" t="s">
        <v>118</v>
      </c>
      <c r="C159" s="11">
        <v>-2673994</v>
      </c>
      <c r="D159" s="10">
        <v>0</v>
      </c>
      <c r="E159" s="10">
        <v>54679</v>
      </c>
      <c r="F159" s="10">
        <f t="shared" si="9"/>
        <v>-2619315</v>
      </c>
      <c r="G159" s="10">
        <v>0</v>
      </c>
      <c r="H159" s="12">
        <f>SUM(F159)</f>
        <v>-2619315</v>
      </c>
    </row>
    <row r="160" spans="1:13" x14ac:dyDescent="0.2">
      <c r="A160" s="68">
        <v>272007</v>
      </c>
      <c r="B160" s="10" t="s">
        <v>218</v>
      </c>
      <c r="C160" s="11">
        <v>197218</v>
      </c>
      <c r="D160" s="10">
        <v>0</v>
      </c>
      <c r="E160" s="10">
        <v>0</v>
      </c>
      <c r="F160" s="10">
        <f t="shared" si="9"/>
        <v>197218</v>
      </c>
      <c r="G160" s="10">
        <v>0</v>
      </c>
      <c r="H160" s="12">
        <f>SUM(F160)</f>
        <v>197218</v>
      </c>
    </row>
    <row r="161" spans="1:13" x14ac:dyDescent="0.2">
      <c r="A161" s="68">
        <v>272008</v>
      </c>
      <c r="B161" s="10" t="s">
        <v>219</v>
      </c>
      <c r="C161" s="11">
        <v>-197218</v>
      </c>
      <c r="D161" s="10">
        <v>0</v>
      </c>
      <c r="E161" s="10">
        <v>0</v>
      </c>
      <c r="F161" s="10">
        <f t="shared" si="9"/>
        <v>-197218</v>
      </c>
      <c r="G161" s="10">
        <v>0</v>
      </c>
      <c r="H161" s="12">
        <f>SUM(F161)</f>
        <v>-197218</v>
      </c>
    </row>
    <row r="162" spans="1:13" s="7" customFormat="1" ht="12" customHeight="1" x14ac:dyDescent="0.2">
      <c r="A162" s="69">
        <v>272100</v>
      </c>
      <c r="B162" s="2" t="s">
        <v>264</v>
      </c>
      <c r="C162" s="6">
        <v>0</v>
      </c>
      <c r="D162" s="2">
        <f>SUM(D163:D164)</f>
        <v>0</v>
      </c>
      <c r="E162" s="2">
        <f>SUM(E163:E164)</f>
        <v>0</v>
      </c>
      <c r="F162" s="2">
        <f t="shared" si="9"/>
        <v>0</v>
      </c>
      <c r="G162" s="2">
        <v>0</v>
      </c>
      <c r="H162" s="3">
        <f>SUM(F162)</f>
        <v>0</v>
      </c>
      <c r="L162" s="13"/>
      <c r="M162" s="13"/>
    </row>
    <row r="163" spans="1:13" x14ac:dyDescent="0.2">
      <c r="A163" s="79">
        <v>272101</v>
      </c>
      <c r="B163" s="10" t="s">
        <v>222</v>
      </c>
      <c r="C163" s="11">
        <v>379858</v>
      </c>
      <c r="D163" s="10">
        <v>0</v>
      </c>
      <c r="E163" s="10">
        <v>0</v>
      </c>
      <c r="F163" s="10">
        <f>+C163-D163+E163</f>
        <v>379858</v>
      </c>
      <c r="G163" s="10">
        <v>0</v>
      </c>
      <c r="H163" s="12">
        <f>+F163</f>
        <v>379858</v>
      </c>
      <c r="I163" s="23"/>
    </row>
    <row r="164" spans="1:13" x14ac:dyDescent="0.2">
      <c r="A164" s="79">
        <v>272102</v>
      </c>
      <c r="B164" s="10" t="s">
        <v>334</v>
      </c>
      <c r="C164" s="11">
        <v>-379858</v>
      </c>
      <c r="D164" s="10">
        <v>0</v>
      </c>
      <c r="E164" s="10">
        <v>0</v>
      </c>
      <c r="F164" s="10">
        <f>+C164-D164+E164</f>
        <v>-379858</v>
      </c>
      <c r="G164" s="10">
        <v>0</v>
      </c>
      <c r="H164" s="12">
        <f>+F164</f>
        <v>-379858</v>
      </c>
      <c r="I164" s="23"/>
    </row>
    <row r="165" spans="1:13" x14ac:dyDescent="0.2">
      <c r="A165" s="67">
        <v>290000</v>
      </c>
      <c r="B165" s="2" t="s">
        <v>188</v>
      </c>
      <c r="C165" s="6">
        <v>302815</v>
      </c>
      <c r="D165" s="2">
        <f>+D166</f>
        <v>0</v>
      </c>
      <c r="E165" s="2">
        <f>+E166</f>
        <v>38745</v>
      </c>
      <c r="F165" s="2">
        <f>+F166</f>
        <v>341560</v>
      </c>
      <c r="G165" s="2">
        <f>SUM(F165)</f>
        <v>341560</v>
      </c>
      <c r="H165" s="3">
        <v>0</v>
      </c>
    </row>
    <row r="166" spans="1:13" x14ac:dyDescent="0.2">
      <c r="A166" s="67">
        <v>290500</v>
      </c>
      <c r="B166" s="2" t="s">
        <v>186</v>
      </c>
      <c r="C166" s="6">
        <v>302815</v>
      </c>
      <c r="D166" s="2">
        <f>SUM(D167:D167)</f>
        <v>0</v>
      </c>
      <c r="E166" s="2">
        <f>SUM(E167:E167)</f>
        <v>38745</v>
      </c>
      <c r="F166" s="2">
        <f>SUM(F167:F167)</f>
        <v>341560</v>
      </c>
      <c r="G166" s="2">
        <f>SUM(F166)</f>
        <v>341560</v>
      </c>
      <c r="H166" s="3">
        <v>0</v>
      </c>
    </row>
    <row r="167" spans="1:13" x14ac:dyDescent="0.2">
      <c r="A167" s="68">
        <v>290580</v>
      </c>
      <c r="B167" s="10" t="s">
        <v>187</v>
      </c>
      <c r="C167" s="11">
        <v>302815</v>
      </c>
      <c r="D167" s="10">
        <v>0</v>
      </c>
      <c r="E167" s="10">
        <v>38745</v>
      </c>
      <c r="F167" s="10">
        <f>+C167-D167+E167</f>
        <v>341560</v>
      </c>
      <c r="G167" s="10">
        <f>SUM(F167)</f>
        <v>341560</v>
      </c>
      <c r="H167" s="12">
        <v>0</v>
      </c>
    </row>
    <row r="168" spans="1:13" s="7" customFormat="1" x14ac:dyDescent="0.2">
      <c r="A168" s="67">
        <v>300000</v>
      </c>
      <c r="B168" s="2" t="s">
        <v>119</v>
      </c>
      <c r="C168" s="6">
        <v>49612675</v>
      </c>
      <c r="D168" s="2">
        <f>SUM(D169)</f>
        <v>152412</v>
      </c>
      <c r="E168" s="2">
        <f>SUM(E169)</f>
        <v>185323</v>
      </c>
      <c r="F168" s="2">
        <f>SUM(F169)</f>
        <v>49645586</v>
      </c>
      <c r="G168" s="2">
        <f>SUM(G169)</f>
        <v>0</v>
      </c>
      <c r="H168" s="3">
        <f>SUM(F168)</f>
        <v>49645586</v>
      </c>
      <c r="K168" s="13"/>
      <c r="L168" s="13"/>
      <c r="M168" s="13"/>
    </row>
    <row r="169" spans="1:13" s="7" customFormat="1" x14ac:dyDescent="0.2">
      <c r="A169" s="67">
        <v>320000</v>
      </c>
      <c r="B169" s="2" t="s">
        <v>120</v>
      </c>
      <c r="C169" s="6">
        <v>49612675</v>
      </c>
      <c r="D169" s="2">
        <f>SUM(D170+D172+D175+D182+D184)</f>
        <v>152412</v>
      </c>
      <c r="E169" s="2">
        <f>SUM(E170+E172+E175+E182+E184)</f>
        <v>185323</v>
      </c>
      <c r="F169" s="2">
        <f>SUM(F170+F172+F175+F182+F184)</f>
        <v>49645586</v>
      </c>
      <c r="G169" s="2">
        <f>SUM(G170+G172+G175+G184)</f>
        <v>0</v>
      </c>
      <c r="H169" s="3">
        <f>SUM(H170+H172+H175+F182+H184)</f>
        <v>49645586</v>
      </c>
      <c r="K169" s="13"/>
      <c r="L169" s="13"/>
      <c r="M169" s="13"/>
    </row>
    <row r="170" spans="1:13" s="7" customFormat="1" x14ac:dyDescent="0.2">
      <c r="A170" s="67">
        <v>320800</v>
      </c>
      <c r="B170" s="2" t="s">
        <v>121</v>
      </c>
      <c r="C170" s="6">
        <v>32290481</v>
      </c>
      <c r="D170" s="2">
        <f>SUM(D171)</f>
        <v>31464</v>
      </c>
      <c r="E170" s="2">
        <f>SUM(E171)</f>
        <v>54418</v>
      </c>
      <c r="F170" s="2">
        <f>SUM(F171:F171)</f>
        <v>32313435</v>
      </c>
      <c r="G170" s="2">
        <f>SUM(G171)</f>
        <v>0</v>
      </c>
      <c r="H170" s="3">
        <f>SUM(H171)</f>
        <v>32313435</v>
      </c>
      <c r="K170" s="13"/>
      <c r="L170" s="13"/>
      <c r="M170" s="13"/>
    </row>
    <row r="171" spans="1:13" x14ac:dyDescent="0.2">
      <c r="A171" s="68">
        <v>320801</v>
      </c>
      <c r="B171" s="10" t="s">
        <v>122</v>
      </c>
      <c r="C171" s="11">
        <v>32290481</v>
      </c>
      <c r="D171" s="10">
        <v>31464</v>
      </c>
      <c r="E171" s="10">
        <v>54418</v>
      </c>
      <c r="F171" s="10">
        <f>C171+E171-D171</f>
        <v>32313435</v>
      </c>
      <c r="G171" s="10">
        <v>0</v>
      </c>
      <c r="H171" s="3">
        <f>SUM(F171)</f>
        <v>32313435</v>
      </c>
    </row>
    <row r="172" spans="1:13" s="7" customFormat="1" x14ac:dyDescent="0.2">
      <c r="A172" s="67">
        <v>323500</v>
      </c>
      <c r="B172" s="2" t="s">
        <v>333</v>
      </c>
      <c r="C172" s="6">
        <v>1137524</v>
      </c>
      <c r="D172" s="2">
        <f>SUM(D173:D174)</f>
        <v>0</v>
      </c>
      <c r="E172" s="2">
        <f>SUM(E173)</f>
        <v>1285</v>
      </c>
      <c r="F172" s="2">
        <f>SUM(F173:F174)</f>
        <v>1138809</v>
      </c>
      <c r="G172" s="2">
        <f>SUM(G173:G174)</f>
        <v>0</v>
      </c>
      <c r="H172" s="3">
        <f>SUM(H173:H174)</f>
        <v>1138809</v>
      </c>
      <c r="L172" s="13"/>
      <c r="M172" s="13"/>
    </row>
    <row r="173" spans="1:13" x14ac:dyDescent="0.2">
      <c r="A173" s="68">
        <v>323502</v>
      </c>
      <c r="B173" s="10" t="s">
        <v>123</v>
      </c>
      <c r="C173" s="11">
        <v>1134456</v>
      </c>
      <c r="D173" s="10">
        <v>0</v>
      </c>
      <c r="E173" s="10">
        <v>1285</v>
      </c>
      <c r="F173" s="10">
        <f>C173+E173-D173</f>
        <v>1135741</v>
      </c>
      <c r="G173" s="10">
        <v>0</v>
      </c>
      <c r="H173" s="12">
        <f>SUM(F173)</f>
        <v>1135741</v>
      </c>
    </row>
    <row r="174" spans="1:13" x14ac:dyDescent="0.2">
      <c r="A174" s="68">
        <v>323503</v>
      </c>
      <c r="B174" s="10" t="s">
        <v>124</v>
      </c>
      <c r="C174" s="11">
        <v>3068</v>
      </c>
      <c r="D174" s="10">
        <v>0</v>
      </c>
      <c r="E174" s="10">
        <v>0</v>
      </c>
      <c r="F174" s="10">
        <f>C174+E174-D174</f>
        <v>3068</v>
      </c>
      <c r="G174" s="10">
        <v>0</v>
      </c>
      <c r="H174" s="12">
        <f>SUM(F174)</f>
        <v>3068</v>
      </c>
    </row>
    <row r="175" spans="1:13" s="7" customFormat="1" x14ac:dyDescent="0.2">
      <c r="A175" s="67">
        <v>324000</v>
      </c>
      <c r="B175" s="2" t="s">
        <v>125</v>
      </c>
      <c r="C175" s="6">
        <v>16216486</v>
      </c>
      <c r="D175" s="2">
        <f>SUM(D176:D181)</f>
        <v>17435</v>
      </c>
      <c r="E175" s="2">
        <f>SUM(E176:E181)</f>
        <v>17435</v>
      </c>
      <c r="F175" s="2">
        <f>SUM(F176:F181)</f>
        <v>16216486</v>
      </c>
      <c r="G175" s="2">
        <f>SUM(G176:G181)</f>
        <v>0</v>
      </c>
      <c r="H175" s="3">
        <f>SUM(H176:H181)</f>
        <v>16216486</v>
      </c>
      <c r="L175" s="13"/>
      <c r="M175" s="13"/>
    </row>
    <row r="176" spans="1:13" x14ac:dyDescent="0.2">
      <c r="A176" s="68">
        <v>324034</v>
      </c>
      <c r="B176" s="10" t="s">
        <v>85</v>
      </c>
      <c r="C176" s="11">
        <v>17435</v>
      </c>
      <c r="D176" s="10">
        <v>17435</v>
      </c>
      <c r="E176" s="10">
        <v>0</v>
      </c>
      <c r="F176" s="10">
        <f t="shared" ref="F176:F183" si="10">C176+E176-D176</f>
        <v>0</v>
      </c>
      <c r="G176" s="10">
        <v>0</v>
      </c>
      <c r="H176" s="12">
        <f t="shared" ref="H176:H183" si="11">SUM(F176)</f>
        <v>0</v>
      </c>
    </row>
    <row r="177" spans="1:13" x14ac:dyDescent="0.2">
      <c r="A177" s="68">
        <v>324036</v>
      </c>
      <c r="B177" s="10" t="s">
        <v>216</v>
      </c>
      <c r="C177" s="11">
        <v>20555</v>
      </c>
      <c r="D177" s="10">
        <v>0</v>
      </c>
      <c r="E177" s="10">
        <v>0</v>
      </c>
      <c r="F177" s="10">
        <f t="shared" si="10"/>
        <v>20555</v>
      </c>
      <c r="G177" s="10">
        <v>0</v>
      </c>
      <c r="H177" s="12">
        <f t="shared" si="11"/>
        <v>20555</v>
      </c>
    </row>
    <row r="178" spans="1:13" x14ac:dyDescent="0.2">
      <c r="A178" s="68">
        <v>324038</v>
      </c>
      <c r="B178" s="10" t="s">
        <v>352</v>
      </c>
      <c r="C178" s="11">
        <v>0</v>
      </c>
      <c r="D178" s="10">
        <v>0</v>
      </c>
      <c r="E178" s="10">
        <v>17435</v>
      </c>
      <c r="F178" s="10">
        <f t="shared" si="10"/>
        <v>17435</v>
      </c>
      <c r="G178" s="10">
        <v>0</v>
      </c>
      <c r="H178" s="12">
        <f t="shared" ref="H178" si="12">SUM(F178)</f>
        <v>17435</v>
      </c>
    </row>
    <row r="179" spans="1:13" x14ac:dyDescent="0.2">
      <c r="A179" s="68">
        <v>324052</v>
      </c>
      <c r="B179" s="10" t="s">
        <v>86</v>
      </c>
      <c r="C179" s="11">
        <v>7186590</v>
      </c>
      <c r="D179" s="10">
        <v>0</v>
      </c>
      <c r="E179" s="10">
        <v>0</v>
      </c>
      <c r="F179" s="10">
        <f t="shared" si="10"/>
        <v>7186590</v>
      </c>
      <c r="G179" s="10">
        <v>0</v>
      </c>
      <c r="H179" s="12">
        <f t="shared" si="11"/>
        <v>7186590</v>
      </c>
    </row>
    <row r="180" spans="1:13" x14ac:dyDescent="0.2">
      <c r="A180" s="68">
        <v>324062</v>
      </c>
      <c r="B180" s="10" t="s">
        <v>71</v>
      </c>
      <c r="C180" s="11">
        <v>8981170</v>
      </c>
      <c r="D180" s="10">
        <v>0</v>
      </c>
      <c r="E180" s="10">
        <v>0</v>
      </c>
      <c r="F180" s="10">
        <f t="shared" si="10"/>
        <v>8981170</v>
      </c>
      <c r="G180" s="10">
        <v>0</v>
      </c>
      <c r="H180" s="12">
        <f t="shared" si="11"/>
        <v>8981170</v>
      </c>
    </row>
    <row r="181" spans="1:13" x14ac:dyDescent="0.2">
      <c r="A181" s="68">
        <v>324064</v>
      </c>
      <c r="B181" s="10" t="s">
        <v>126</v>
      </c>
      <c r="C181" s="11">
        <v>10736</v>
      </c>
      <c r="D181" s="10">
        <v>0</v>
      </c>
      <c r="E181" s="10">
        <v>0</v>
      </c>
      <c r="F181" s="10">
        <f t="shared" si="10"/>
        <v>10736</v>
      </c>
      <c r="G181" s="10">
        <v>0</v>
      </c>
      <c r="H181" s="12">
        <f t="shared" si="11"/>
        <v>10736</v>
      </c>
    </row>
    <row r="182" spans="1:13" x14ac:dyDescent="0.2">
      <c r="A182" s="67">
        <v>325500</v>
      </c>
      <c r="B182" s="2" t="s">
        <v>266</v>
      </c>
      <c r="C182" s="6">
        <v>3320</v>
      </c>
      <c r="D182" s="2">
        <f>SUM(D183)</f>
        <v>0</v>
      </c>
      <c r="E182" s="2">
        <f>SUM(E183)</f>
        <v>0</v>
      </c>
      <c r="F182" s="2">
        <f t="shared" si="10"/>
        <v>3320</v>
      </c>
      <c r="G182" s="2">
        <f>SUM(G183)</f>
        <v>0</v>
      </c>
      <c r="H182" s="3">
        <f t="shared" si="11"/>
        <v>3320</v>
      </c>
    </row>
    <row r="183" spans="1:13" x14ac:dyDescent="0.2">
      <c r="A183" s="68">
        <v>325525</v>
      </c>
      <c r="B183" s="10" t="s">
        <v>267</v>
      </c>
      <c r="C183" s="11">
        <v>3320</v>
      </c>
      <c r="D183" s="10">
        <v>0</v>
      </c>
      <c r="E183" s="10">
        <v>0</v>
      </c>
      <c r="F183" s="10">
        <f t="shared" si="10"/>
        <v>3320</v>
      </c>
      <c r="G183" s="10">
        <v>0</v>
      </c>
      <c r="H183" s="12">
        <f t="shared" si="11"/>
        <v>3320</v>
      </c>
    </row>
    <row r="184" spans="1:13" x14ac:dyDescent="0.2">
      <c r="A184" s="67">
        <v>327000</v>
      </c>
      <c r="B184" s="2" t="s">
        <v>230</v>
      </c>
      <c r="C184" s="6">
        <v>-35136</v>
      </c>
      <c r="D184" s="2">
        <f>SUM(D185:D186)</f>
        <v>103513</v>
      </c>
      <c r="E184" s="2">
        <f>SUM(E185:E186)</f>
        <v>112185</v>
      </c>
      <c r="F184" s="2">
        <f>SUM(F185:F186)</f>
        <v>-26464</v>
      </c>
      <c r="G184" s="2">
        <f>SUM(G185:G186)</f>
        <v>0</v>
      </c>
      <c r="H184" s="3">
        <f>SUM(H185:H186)</f>
        <v>-26464</v>
      </c>
    </row>
    <row r="185" spans="1:13" x14ac:dyDescent="0.2">
      <c r="A185" s="68">
        <v>327003</v>
      </c>
      <c r="B185" s="10" t="s">
        <v>231</v>
      </c>
      <c r="C185" s="11">
        <v>-31520</v>
      </c>
      <c r="D185" s="10">
        <v>96418</v>
      </c>
      <c r="E185" s="10">
        <v>111455</v>
      </c>
      <c r="F185" s="10">
        <f>C185+E185-D185</f>
        <v>-16483</v>
      </c>
      <c r="G185" s="10">
        <v>0</v>
      </c>
      <c r="H185" s="12">
        <f>+F185</f>
        <v>-16483</v>
      </c>
    </row>
    <row r="186" spans="1:13" ht="12" customHeight="1" x14ac:dyDescent="0.2">
      <c r="A186" s="68">
        <v>327006</v>
      </c>
      <c r="B186" s="10" t="s">
        <v>232</v>
      </c>
      <c r="C186" s="11">
        <v>-3616</v>
      </c>
      <c r="D186" s="10">
        <v>7095</v>
      </c>
      <c r="E186" s="10">
        <v>730</v>
      </c>
      <c r="F186" s="10">
        <f>C186+E186-D186</f>
        <v>-9981</v>
      </c>
      <c r="G186" s="10">
        <v>0</v>
      </c>
      <c r="H186" s="12">
        <f>+F186</f>
        <v>-9981</v>
      </c>
    </row>
    <row r="187" spans="1:13" s="7" customFormat="1" x14ac:dyDescent="0.2">
      <c r="A187" s="67">
        <v>400000</v>
      </c>
      <c r="B187" s="2" t="s">
        <v>127</v>
      </c>
      <c r="C187" s="6">
        <v>25124331</v>
      </c>
      <c r="D187" s="2">
        <f>SUM(D191+D196+D207+D211+D188)</f>
        <v>2148018</v>
      </c>
      <c r="E187" s="2">
        <f>SUM(E191+E196+E207+E211+E188)</f>
        <v>15429840</v>
      </c>
      <c r="F187" s="2">
        <f>SUM(F191+F196+F207+F211+F188)</f>
        <v>38406153</v>
      </c>
      <c r="G187" s="2">
        <v>0</v>
      </c>
      <c r="H187" s="2">
        <f>SUM(H191+H196+H207+H211+H188)</f>
        <v>38406153</v>
      </c>
      <c r="L187" s="13"/>
      <c r="M187" s="13"/>
    </row>
    <row r="188" spans="1:13" s="7" customFormat="1" x14ac:dyDescent="0.2">
      <c r="A188" s="67">
        <v>410000</v>
      </c>
      <c r="B188" s="2" t="s">
        <v>19</v>
      </c>
      <c r="C188" s="6">
        <v>6206540</v>
      </c>
      <c r="D188" s="2">
        <f t="shared" ref="D188:H189" si="13">SUM(D189)</f>
        <v>0</v>
      </c>
      <c r="E188" s="2">
        <f t="shared" si="13"/>
        <v>2502227</v>
      </c>
      <c r="F188" s="2">
        <f t="shared" si="13"/>
        <v>8708767</v>
      </c>
      <c r="G188" s="2">
        <f t="shared" si="13"/>
        <v>0</v>
      </c>
      <c r="H188" s="3">
        <f t="shared" si="13"/>
        <v>8708767</v>
      </c>
      <c r="L188" s="13"/>
      <c r="M188" s="13"/>
    </row>
    <row r="189" spans="1:13" s="7" customFormat="1" x14ac:dyDescent="0.2">
      <c r="A189" s="67">
        <v>411000</v>
      </c>
      <c r="B189" s="2" t="s">
        <v>20</v>
      </c>
      <c r="C189" s="6">
        <v>6206540</v>
      </c>
      <c r="D189" s="2">
        <f t="shared" si="13"/>
        <v>0</v>
      </c>
      <c r="E189" s="2">
        <f t="shared" si="13"/>
        <v>2502227</v>
      </c>
      <c r="F189" s="2">
        <f t="shared" si="13"/>
        <v>8708767</v>
      </c>
      <c r="G189" s="2">
        <f t="shared" si="13"/>
        <v>0</v>
      </c>
      <c r="H189" s="3">
        <f t="shared" si="13"/>
        <v>8708767</v>
      </c>
      <c r="L189" s="13"/>
      <c r="M189" s="13"/>
    </row>
    <row r="190" spans="1:13" x14ac:dyDescent="0.2">
      <c r="A190" s="68">
        <v>411027</v>
      </c>
      <c r="B190" s="10" t="s">
        <v>332</v>
      </c>
      <c r="C190" s="11">
        <v>6206540</v>
      </c>
      <c r="D190" s="10">
        <v>0</v>
      </c>
      <c r="E190" s="10">
        <v>2502227</v>
      </c>
      <c r="F190" s="10">
        <f t="shared" ref="F190:F195" si="14">C190+E190-D190</f>
        <v>8708767</v>
      </c>
      <c r="G190" s="10">
        <v>0</v>
      </c>
      <c r="H190" s="12">
        <f>+F190</f>
        <v>8708767</v>
      </c>
    </row>
    <row r="191" spans="1:13" s="7" customFormat="1" x14ac:dyDescent="0.2">
      <c r="A191" s="67">
        <v>420000</v>
      </c>
      <c r="B191" s="2" t="s">
        <v>128</v>
      </c>
      <c r="C191" s="6">
        <v>8445</v>
      </c>
      <c r="D191" s="2">
        <f>SUM(D192)</f>
        <v>0</v>
      </c>
      <c r="E191" s="2">
        <f>SUM(E192)</f>
        <v>14912</v>
      </c>
      <c r="F191" s="2">
        <f t="shared" si="14"/>
        <v>23357</v>
      </c>
      <c r="G191" s="2">
        <v>0</v>
      </c>
      <c r="H191" s="3">
        <f>SUM(H192)</f>
        <v>23357</v>
      </c>
      <c r="L191" s="13"/>
      <c r="M191" s="13"/>
    </row>
    <row r="192" spans="1:13" s="7" customFormat="1" x14ac:dyDescent="0.2">
      <c r="A192" s="67">
        <v>420100</v>
      </c>
      <c r="B192" s="2" t="s">
        <v>129</v>
      </c>
      <c r="C192" s="6">
        <v>8445</v>
      </c>
      <c r="D192" s="2">
        <f>SUM(D193:D195)</f>
        <v>0</v>
      </c>
      <c r="E192" s="2">
        <f>SUM(E193:E195)</f>
        <v>14912</v>
      </c>
      <c r="F192" s="2">
        <f t="shared" si="14"/>
        <v>23357</v>
      </c>
      <c r="G192" s="2">
        <v>0</v>
      </c>
      <c r="H192" s="3">
        <f>SUM(H193:H195)</f>
        <v>23357</v>
      </c>
      <c r="L192" s="13"/>
      <c r="M192" s="13"/>
    </row>
    <row r="193" spans="1:13" x14ac:dyDescent="0.2">
      <c r="A193" s="68">
        <v>420101</v>
      </c>
      <c r="B193" s="10" t="s">
        <v>130</v>
      </c>
      <c r="C193" s="11">
        <v>2500</v>
      </c>
      <c r="D193" s="10">
        <v>0</v>
      </c>
      <c r="E193" s="10">
        <v>10331</v>
      </c>
      <c r="F193" s="10">
        <f t="shared" si="14"/>
        <v>12831</v>
      </c>
      <c r="G193" s="10">
        <v>0</v>
      </c>
      <c r="H193" s="12">
        <f>+F193</f>
        <v>12831</v>
      </c>
    </row>
    <row r="194" spans="1:13" x14ac:dyDescent="0.2">
      <c r="A194" s="68">
        <v>420103</v>
      </c>
      <c r="B194" s="10" t="s">
        <v>331</v>
      </c>
      <c r="C194" s="11">
        <v>3312</v>
      </c>
      <c r="D194" s="10">
        <v>0</v>
      </c>
      <c r="E194" s="10">
        <v>81</v>
      </c>
      <c r="F194" s="10">
        <f t="shared" si="14"/>
        <v>3393</v>
      </c>
      <c r="G194" s="10">
        <v>0</v>
      </c>
      <c r="H194" s="12">
        <f>+F194</f>
        <v>3393</v>
      </c>
    </row>
    <row r="195" spans="1:13" x14ac:dyDescent="0.2">
      <c r="A195" s="68">
        <v>420104</v>
      </c>
      <c r="B195" s="10" t="s">
        <v>225</v>
      </c>
      <c r="C195" s="11">
        <v>2633</v>
      </c>
      <c r="D195" s="10">
        <v>0</v>
      </c>
      <c r="E195" s="10">
        <v>4500</v>
      </c>
      <c r="F195" s="10">
        <f t="shared" si="14"/>
        <v>7133</v>
      </c>
      <c r="G195" s="10">
        <v>0</v>
      </c>
      <c r="H195" s="12">
        <f>+F195</f>
        <v>7133</v>
      </c>
    </row>
    <row r="196" spans="1:13" s="7" customFormat="1" x14ac:dyDescent="0.2">
      <c r="A196" s="67">
        <v>430000</v>
      </c>
      <c r="B196" s="2" t="s">
        <v>131</v>
      </c>
      <c r="C196" s="6">
        <v>5537659</v>
      </c>
      <c r="D196" s="2">
        <f>SUM(D197+D202+D205+D200)</f>
        <v>1895863</v>
      </c>
      <c r="E196" s="2">
        <f>SUM(E197+E202+E205+E200)</f>
        <v>6763449</v>
      </c>
      <c r="F196" s="2">
        <f>SUM(F197+F202+F205+F200)</f>
        <v>10405245</v>
      </c>
      <c r="G196" s="2">
        <f>SUM(G197+G202+G205+G200)</f>
        <v>0</v>
      </c>
      <c r="H196" s="3">
        <f>SUM(H197+H202+H205+H200)</f>
        <v>10405245</v>
      </c>
      <c r="L196" s="13"/>
      <c r="M196" s="13"/>
    </row>
    <row r="197" spans="1:13" s="7" customFormat="1" x14ac:dyDescent="0.2">
      <c r="A197" s="67">
        <v>430500</v>
      </c>
      <c r="B197" s="2" t="s">
        <v>132</v>
      </c>
      <c r="C197" s="6">
        <v>6696731</v>
      </c>
      <c r="D197" s="2">
        <f>SUM(D198:D199)</f>
        <v>322344</v>
      </c>
      <c r="E197" s="2">
        <f>SUM(E198:E199)</f>
        <v>6403887</v>
      </c>
      <c r="F197" s="2">
        <f>SUM(F198:F199)</f>
        <v>12778274</v>
      </c>
      <c r="G197" s="2">
        <f>SUM(G198:G199)</f>
        <v>0</v>
      </c>
      <c r="H197" s="3">
        <f>SUM(H198:H199)</f>
        <v>12778274</v>
      </c>
      <c r="L197" s="13"/>
      <c r="M197" s="13"/>
    </row>
    <row r="198" spans="1:13" x14ac:dyDescent="0.2">
      <c r="A198" s="68">
        <v>430514</v>
      </c>
      <c r="B198" s="10" t="s">
        <v>330</v>
      </c>
      <c r="C198" s="11">
        <v>5741417</v>
      </c>
      <c r="D198" s="10">
        <v>117253</v>
      </c>
      <c r="E198" s="10">
        <v>5909362</v>
      </c>
      <c r="F198" s="10">
        <f t="shared" ref="F198:F206" si="15">C198+E198-D198</f>
        <v>11533526</v>
      </c>
      <c r="G198" s="10">
        <v>0</v>
      </c>
      <c r="H198" s="12">
        <f>+F198</f>
        <v>11533526</v>
      </c>
    </row>
    <row r="199" spans="1:13" x14ac:dyDescent="0.2">
      <c r="A199" s="68">
        <v>430515</v>
      </c>
      <c r="B199" s="10" t="s">
        <v>329</v>
      </c>
      <c r="C199" s="11">
        <v>955314</v>
      </c>
      <c r="D199" s="10">
        <v>205091</v>
      </c>
      <c r="E199" s="10">
        <v>494525</v>
      </c>
      <c r="F199" s="10">
        <f t="shared" si="15"/>
        <v>1244748</v>
      </c>
      <c r="G199" s="10">
        <v>0</v>
      </c>
      <c r="H199" s="12">
        <f>+F199</f>
        <v>1244748</v>
      </c>
    </row>
    <row r="200" spans="1:13" s="7" customFormat="1" x14ac:dyDescent="0.2">
      <c r="A200" s="67">
        <v>436000</v>
      </c>
      <c r="B200" s="2" t="s">
        <v>328</v>
      </c>
      <c r="C200" s="6">
        <v>0</v>
      </c>
      <c r="D200" s="2">
        <f>SUM(D201)</f>
        <v>0</v>
      </c>
      <c r="E200" s="2">
        <f>SUM(E201)</f>
        <v>5564</v>
      </c>
      <c r="F200" s="2">
        <f t="shared" si="15"/>
        <v>5564</v>
      </c>
      <c r="G200" s="2">
        <f>SUM(G201)</f>
        <v>0</v>
      </c>
      <c r="H200" s="3">
        <f>SUM(H201)</f>
        <v>5564</v>
      </c>
      <c r="L200" s="13"/>
      <c r="M200" s="13"/>
    </row>
    <row r="201" spans="1:13" x14ac:dyDescent="0.2">
      <c r="A201" s="68">
        <v>436006</v>
      </c>
      <c r="B201" s="10" t="s">
        <v>303</v>
      </c>
      <c r="C201" s="11">
        <v>0</v>
      </c>
      <c r="D201" s="10">
        <v>0</v>
      </c>
      <c r="E201" s="10">
        <v>5564</v>
      </c>
      <c r="F201" s="10">
        <f t="shared" si="15"/>
        <v>5564</v>
      </c>
      <c r="G201" s="10">
        <v>0</v>
      </c>
      <c r="H201" s="12">
        <f>+F201</f>
        <v>5564</v>
      </c>
    </row>
    <row r="202" spans="1:13" s="7" customFormat="1" x14ac:dyDescent="0.2">
      <c r="A202" s="67">
        <v>439000</v>
      </c>
      <c r="B202" s="2" t="s">
        <v>133</v>
      </c>
      <c r="C202" s="6">
        <v>228547</v>
      </c>
      <c r="D202" s="2">
        <f>SUM(D203:D204)</f>
        <v>605</v>
      </c>
      <c r="E202" s="2">
        <f>SUM(E203:E204)</f>
        <v>353998</v>
      </c>
      <c r="F202" s="2">
        <f t="shared" si="15"/>
        <v>581940</v>
      </c>
      <c r="G202" s="2">
        <f>SUM(G203:G204)</f>
        <v>0</v>
      </c>
      <c r="H202" s="3">
        <f>SUM(H203:H204)</f>
        <v>581940</v>
      </c>
      <c r="L202" s="13"/>
      <c r="M202" s="13"/>
    </row>
    <row r="203" spans="1:13" x14ac:dyDescent="0.2">
      <c r="A203" s="68">
        <v>439014</v>
      </c>
      <c r="B203" s="10" t="s">
        <v>134</v>
      </c>
      <c r="C203" s="11">
        <v>228547</v>
      </c>
      <c r="D203" s="10">
        <v>605</v>
      </c>
      <c r="E203" s="10">
        <v>351276</v>
      </c>
      <c r="F203" s="10">
        <f t="shared" si="15"/>
        <v>579218</v>
      </c>
      <c r="G203" s="10">
        <v>0</v>
      </c>
      <c r="H203" s="12">
        <f>+F203</f>
        <v>579218</v>
      </c>
    </row>
    <row r="204" spans="1:13" x14ac:dyDescent="0.2">
      <c r="A204" s="68">
        <v>439090</v>
      </c>
      <c r="B204" s="10" t="s">
        <v>135</v>
      </c>
      <c r="C204" s="11">
        <v>0</v>
      </c>
      <c r="D204" s="10">
        <v>0</v>
      </c>
      <c r="E204" s="10">
        <v>2722</v>
      </c>
      <c r="F204" s="10">
        <f t="shared" si="15"/>
        <v>2722</v>
      </c>
      <c r="G204" s="10">
        <v>0</v>
      </c>
      <c r="H204" s="12">
        <f>+F204</f>
        <v>2722</v>
      </c>
    </row>
    <row r="205" spans="1:13" s="7" customFormat="1" x14ac:dyDescent="0.2">
      <c r="A205" s="67">
        <v>439500</v>
      </c>
      <c r="B205" s="2" t="s">
        <v>136</v>
      </c>
      <c r="C205" s="6">
        <v>-1387619</v>
      </c>
      <c r="D205" s="2">
        <f>SUM(D206)</f>
        <v>1572914</v>
      </c>
      <c r="E205" s="2">
        <f>SUM(E206)</f>
        <v>0</v>
      </c>
      <c r="F205" s="2">
        <f t="shared" si="15"/>
        <v>-2960533</v>
      </c>
      <c r="G205" s="2">
        <f>SUM(G206)</f>
        <v>0</v>
      </c>
      <c r="H205" s="3">
        <f>SUM(H206)</f>
        <v>-2960533</v>
      </c>
      <c r="L205" s="13"/>
      <c r="M205" s="13"/>
    </row>
    <row r="206" spans="1:13" x14ac:dyDescent="0.2">
      <c r="A206" s="68">
        <v>439501</v>
      </c>
      <c r="B206" s="10" t="s">
        <v>30</v>
      </c>
      <c r="C206" s="11">
        <v>-1387619</v>
      </c>
      <c r="D206" s="10">
        <v>1572914</v>
      </c>
      <c r="E206" s="10">
        <v>0</v>
      </c>
      <c r="F206" s="10">
        <f t="shared" si="15"/>
        <v>-2960533</v>
      </c>
      <c r="G206" s="10">
        <v>0</v>
      </c>
      <c r="H206" s="12">
        <f>+F206</f>
        <v>-2960533</v>
      </c>
    </row>
    <row r="207" spans="1:13" s="7" customFormat="1" x14ac:dyDescent="0.2">
      <c r="A207" s="67">
        <v>440000</v>
      </c>
      <c r="B207" s="2" t="s">
        <v>137</v>
      </c>
      <c r="C207" s="6">
        <v>13236654</v>
      </c>
      <c r="D207" s="2">
        <f>SUM(D208)</f>
        <v>221069</v>
      </c>
      <c r="E207" s="2">
        <f>SUM(E208)</f>
        <v>5751783</v>
      </c>
      <c r="F207" s="2">
        <f>SUM(F208)</f>
        <v>18767368</v>
      </c>
      <c r="G207" s="2">
        <f>SUM(G208)</f>
        <v>0</v>
      </c>
      <c r="H207" s="3">
        <f>SUM(H208)</f>
        <v>18767368</v>
      </c>
      <c r="L207" s="13"/>
      <c r="M207" s="13"/>
    </row>
    <row r="208" spans="1:13" s="7" customFormat="1" x14ac:dyDescent="0.2">
      <c r="A208" s="67">
        <v>442800</v>
      </c>
      <c r="B208" s="2" t="s">
        <v>138</v>
      </c>
      <c r="C208" s="6">
        <v>13236654</v>
      </c>
      <c r="D208" s="2">
        <f>SUM(D209:D210)</f>
        <v>221069</v>
      </c>
      <c r="E208" s="2">
        <f>SUM(E209:E210)</f>
        <v>5751783</v>
      </c>
      <c r="F208" s="2">
        <f>SUM(F209:F210)</f>
        <v>18767368</v>
      </c>
      <c r="G208" s="2">
        <f>SUM(G209:G210)</f>
        <v>0</v>
      </c>
      <c r="H208" s="3">
        <f>SUM(H209:H210)</f>
        <v>18767368</v>
      </c>
      <c r="L208" s="13"/>
      <c r="M208" s="13"/>
    </row>
    <row r="209" spans="1:13" x14ac:dyDescent="0.2">
      <c r="A209" s="68">
        <v>442802</v>
      </c>
      <c r="B209" s="10" t="s">
        <v>279</v>
      </c>
      <c r="C209" s="11">
        <v>1309983</v>
      </c>
      <c r="D209" s="10">
        <v>221069</v>
      </c>
      <c r="E209" s="10">
        <v>221069</v>
      </c>
      <c r="F209" s="10">
        <f t="shared" ref="F209:F214" si="16">C209+E209-D209</f>
        <v>1309983</v>
      </c>
      <c r="G209" s="10">
        <v>0</v>
      </c>
      <c r="H209" s="12">
        <f>+F209</f>
        <v>1309983</v>
      </c>
      <c r="J209" s="13"/>
    </row>
    <row r="210" spans="1:13" x14ac:dyDescent="0.2">
      <c r="A210" s="68">
        <v>442803</v>
      </c>
      <c r="B210" s="10" t="s">
        <v>139</v>
      </c>
      <c r="C210" s="11">
        <v>11926671</v>
      </c>
      <c r="D210" s="10">
        <v>0</v>
      </c>
      <c r="E210" s="10">
        <v>5530714</v>
      </c>
      <c r="F210" s="10">
        <f t="shared" si="16"/>
        <v>17457385</v>
      </c>
      <c r="G210" s="10">
        <v>0</v>
      </c>
      <c r="H210" s="12">
        <f>+F210</f>
        <v>17457385</v>
      </c>
    </row>
    <row r="211" spans="1:13" s="7" customFormat="1" x14ac:dyDescent="0.2">
      <c r="A211" s="67">
        <v>480000</v>
      </c>
      <c r="B211" s="2" t="s">
        <v>140</v>
      </c>
      <c r="C211" s="6">
        <v>135033</v>
      </c>
      <c r="D211" s="2">
        <f>SUM(D212+D215+D218)</f>
        <v>31086</v>
      </c>
      <c r="E211" s="2">
        <f>SUM(E212+E215+E218)</f>
        <v>397469</v>
      </c>
      <c r="F211" s="2">
        <f t="shared" si="16"/>
        <v>501416</v>
      </c>
      <c r="G211" s="2">
        <f>SUM(G212+G215+G218)</f>
        <v>0</v>
      </c>
      <c r="H211" s="3">
        <f>SUM(H212+H215+H218)</f>
        <v>501416</v>
      </c>
      <c r="L211" s="13"/>
      <c r="M211" s="13"/>
    </row>
    <row r="212" spans="1:13" s="7" customFormat="1" x14ac:dyDescent="0.2">
      <c r="A212" s="67">
        <v>480500</v>
      </c>
      <c r="B212" s="2" t="s">
        <v>141</v>
      </c>
      <c r="C212" s="6">
        <v>99596</v>
      </c>
      <c r="D212" s="2">
        <f>SUM(D213:D214)</f>
        <v>21</v>
      </c>
      <c r="E212" s="2">
        <f>SUM(E213:E214)</f>
        <v>153346</v>
      </c>
      <c r="F212" s="2">
        <f t="shared" si="16"/>
        <v>252921</v>
      </c>
      <c r="G212" s="2">
        <f>SUM(G213:G214)</f>
        <v>0</v>
      </c>
      <c r="H212" s="3">
        <f>SUM(H213:H214)</f>
        <v>252921</v>
      </c>
      <c r="L212" s="13"/>
      <c r="M212" s="13"/>
    </row>
    <row r="213" spans="1:13" x14ac:dyDescent="0.2">
      <c r="A213" s="68">
        <v>480504</v>
      </c>
      <c r="B213" s="10" t="s">
        <v>327</v>
      </c>
      <c r="C213" s="11">
        <v>2721</v>
      </c>
      <c r="D213" s="10">
        <v>0</v>
      </c>
      <c r="E213" s="10">
        <v>2802</v>
      </c>
      <c r="F213" s="10">
        <f t="shared" si="16"/>
        <v>5523</v>
      </c>
      <c r="G213" s="10">
        <v>0</v>
      </c>
      <c r="H213" s="12">
        <f>+F213</f>
        <v>5523</v>
      </c>
    </row>
    <row r="214" spans="1:13" x14ac:dyDescent="0.2">
      <c r="A214" s="68">
        <v>480507</v>
      </c>
      <c r="B214" s="10" t="s">
        <v>142</v>
      </c>
      <c r="C214" s="11">
        <v>96875</v>
      </c>
      <c r="D214" s="10">
        <v>21</v>
      </c>
      <c r="E214" s="10">
        <v>150544</v>
      </c>
      <c r="F214" s="10">
        <f t="shared" si="16"/>
        <v>247398</v>
      </c>
      <c r="G214" s="10">
        <v>0</v>
      </c>
      <c r="H214" s="12">
        <f>+F214</f>
        <v>247398</v>
      </c>
    </row>
    <row r="215" spans="1:13" s="7" customFormat="1" x14ac:dyDescent="0.2">
      <c r="A215" s="67">
        <v>480800</v>
      </c>
      <c r="B215" s="2" t="s">
        <v>143</v>
      </c>
      <c r="C215" s="6">
        <v>9108</v>
      </c>
      <c r="D215" s="2">
        <f>SUM(D216:D217)</f>
        <v>0</v>
      </c>
      <c r="E215" s="2">
        <f>SUM(E216:E217)</f>
        <v>31860</v>
      </c>
      <c r="F215" s="2">
        <f>SUM(F216:F217)</f>
        <v>40968</v>
      </c>
      <c r="G215" s="2">
        <f>SUM(G216:G217)</f>
        <v>0</v>
      </c>
      <c r="H215" s="3">
        <f>SUM(H216:H217)</f>
        <v>40968</v>
      </c>
      <c r="L215" s="13"/>
      <c r="M215" s="13"/>
    </row>
    <row r="216" spans="1:13" x14ac:dyDescent="0.2">
      <c r="A216" s="68">
        <v>480806</v>
      </c>
      <c r="B216" s="10" t="s">
        <v>144</v>
      </c>
      <c r="C216" s="11">
        <v>48</v>
      </c>
      <c r="D216" s="10">
        <v>0</v>
      </c>
      <c r="E216" s="10">
        <v>25</v>
      </c>
      <c r="F216" s="10">
        <f>C216+E216-D216</f>
        <v>73</v>
      </c>
      <c r="G216" s="10">
        <v>0</v>
      </c>
      <c r="H216" s="12">
        <f>+F216</f>
        <v>73</v>
      </c>
    </row>
    <row r="217" spans="1:13" x14ac:dyDescent="0.2">
      <c r="A217" s="68">
        <v>480817</v>
      </c>
      <c r="B217" s="10" t="s">
        <v>105</v>
      </c>
      <c r="C217" s="11">
        <v>9060</v>
      </c>
      <c r="D217" s="10">
        <v>0</v>
      </c>
      <c r="E217" s="10">
        <v>31835</v>
      </c>
      <c r="F217" s="10">
        <f>C217+E217-D217</f>
        <v>40895</v>
      </c>
      <c r="G217" s="10">
        <v>0</v>
      </c>
      <c r="H217" s="12">
        <f>+F217</f>
        <v>40895</v>
      </c>
    </row>
    <row r="218" spans="1:13" s="7" customFormat="1" x14ac:dyDescent="0.2">
      <c r="A218" s="67">
        <v>481000</v>
      </c>
      <c r="B218" s="2" t="s">
        <v>145</v>
      </c>
      <c r="C218" s="6">
        <v>26329</v>
      </c>
      <c r="D218" s="2">
        <f>SUM(D219:D220)</f>
        <v>31065</v>
      </c>
      <c r="E218" s="2">
        <f>SUM(E219:E220)</f>
        <v>212263</v>
      </c>
      <c r="F218" s="2">
        <f>SUM(F219:F220)</f>
        <v>207527</v>
      </c>
      <c r="G218" s="2">
        <f>SUM(G219:G220)</f>
        <v>0</v>
      </c>
      <c r="H218" s="3">
        <f>SUM(H219:H220)</f>
        <v>207527</v>
      </c>
      <c r="L218" s="13"/>
      <c r="M218" s="13"/>
    </row>
    <row r="219" spans="1:13" x14ac:dyDescent="0.2">
      <c r="A219" s="68">
        <v>481007</v>
      </c>
      <c r="B219" s="10" t="s">
        <v>146</v>
      </c>
      <c r="C219" s="11">
        <v>12060</v>
      </c>
      <c r="D219" s="10">
        <v>85</v>
      </c>
      <c r="E219" s="10">
        <v>9896</v>
      </c>
      <c r="F219" s="10">
        <f>C219+E219-D219</f>
        <v>21871</v>
      </c>
      <c r="G219" s="10">
        <v>0</v>
      </c>
      <c r="H219" s="12">
        <f>+F219</f>
        <v>21871</v>
      </c>
    </row>
    <row r="220" spans="1:13" x14ac:dyDescent="0.2">
      <c r="A220" s="68">
        <v>481008</v>
      </c>
      <c r="B220" s="10" t="s">
        <v>147</v>
      </c>
      <c r="C220" s="11">
        <v>14269</v>
      </c>
      <c r="D220" s="10">
        <v>30980</v>
      </c>
      <c r="E220" s="10">
        <v>202367</v>
      </c>
      <c r="F220" s="10">
        <f>C220+E220-D220</f>
        <v>185656</v>
      </c>
      <c r="G220" s="10">
        <v>0</v>
      </c>
      <c r="H220" s="12">
        <f>+F220</f>
        <v>185656</v>
      </c>
    </row>
    <row r="221" spans="1:13" s="7" customFormat="1" ht="12.75" customHeight="1" x14ac:dyDescent="0.2">
      <c r="A221" s="67">
        <v>500000</v>
      </c>
      <c r="B221" s="2" t="s">
        <v>148</v>
      </c>
      <c r="C221" s="6">
        <v>8811576</v>
      </c>
      <c r="D221" s="2">
        <f>SUM(D222+D267)</f>
        <v>5097283</v>
      </c>
      <c r="E221" s="2">
        <f>SUM(E222+E267)</f>
        <v>104314</v>
      </c>
      <c r="F221" s="2">
        <f>SUM(F222+F267)</f>
        <v>13804545</v>
      </c>
      <c r="G221" s="2">
        <f>SUM(G222+G267)</f>
        <v>0</v>
      </c>
      <c r="H221" s="3">
        <f>SUM(H222+H267)</f>
        <v>13804545</v>
      </c>
      <c r="L221" s="13"/>
      <c r="M221" s="13"/>
    </row>
    <row r="222" spans="1:13" s="7" customFormat="1" x14ac:dyDescent="0.2">
      <c r="A222" s="67">
        <v>510000</v>
      </c>
      <c r="B222" s="2" t="s">
        <v>326</v>
      </c>
      <c r="C222" s="6">
        <v>8262907</v>
      </c>
      <c r="D222" s="2">
        <f>SUM(D223+D240+D243+D248+D250+D262)</f>
        <v>4916653</v>
      </c>
      <c r="E222" s="2">
        <f>SUM(E223+E240+E243+E248+E250+E262)</f>
        <v>104314</v>
      </c>
      <c r="F222" s="2">
        <f>SUM(F223+F240+F243+F248+F250+F262)</f>
        <v>13075246</v>
      </c>
      <c r="G222" s="2">
        <f>SUM(G223+G240+G243+G248+G250+G262)</f>
        <v>0</v>
      </c>
      <c r="H222" s="2">
        <f>SUM(H223+H240+H243+H248+H250+H262)</f>
        <v>13075246</v>
      </c>
      <c r="L222" s="13"/>
      <c r="M222" s="13"/>
    </row>
    <row r="223" spans="1:13" s="7" customFormat="1" x14ac:dyDescent="0.2">
      <c r="A223" s="67">
        <v>510100</v>
      </c>
      <c r="B223" s="2" t="s">
        <v>149</v>
      </c>
      <c r="C223" s="6">
        <v>4247617</v>
      </c>
      <c r="D223" s="2">
        <f>SUM(D224:D239)</f>
        <v>2344130</v>
      </c>
      <c r="E223" s="2">
        <f>SUM(E224:E239)</f>
        <v>32300</v>
      </c>
      <c r="F223" s="2">
        <f>SUM(F224:F239)</f>
        <v>6559447</v>
      </c>
      <c r="G223" s="2">
        <f>SUM(G224:G239)</f>
        <v>0</v>
      </c>
      <c r="H223" s="3">
        <f>SUM(H224:H239)</f>
        <v>6559447</v>
      </c>
      <c r="L223" s="13"/>
      <c r="M223" s="13"/>
    </row>
    <row r="224" spans="1:13" x14ac:dyDescent="0.2">
      <c r="A224" s="68">
        <v>510101</v>
      </c>
      <c r="B224" s="10" t="s">
        <v>325</v>
      </c>
      <c r="C224" s="11">
        <v>1369898</v>
      </c>
      <c r="D224" s="10">
        <v>700016</v>
      </c>
      <c r="E224" s="10">
        <v>0</v>
      </c>
      <c r="F224" s="10">
        <f t="shared" ref="F224:F285" si="17">+C224+D224-E224</f>
        <v>2069914</v>
      </c>
      <c r="G224" s="10">
        <v>0</v>
      </c>
      <c r="H224" s="12">
        <f t="shared" ref="H224:H239" si="18">+F224</f>
        <v>2069914</v>
      </c>
    </row>
    <row r="225" spans="1:13" x14ac:dyDescent="0.2">
      <c r="A225" s="68">
        <v>510103</v>
      </c>
      <c r="B225" s="10" t="s">
        <v>150</v>
      </c>
      <c r="C225" s="11">
        <v>75277</v>
      </c>
      <c r="D225" s="10">
        <v>39569</v>
      </c>
      <c r="E225" s="10">
        <v>0</v>
      </c>
      <c r="F225" s="10">
        <f t="shared" si="17"/>
        <v>114846</v>
      </c>
      <c r="G225" s="10">
        <v>0</v>
      </c>
      <c r="H225" s="12">
        <f t="shared" si="18"/>
        <v>114846</v>
      </c>
    </row>
    <row r="226" spans="1:13" x14ac:dyDescent="0.2">
      <c r="A226" s="68">
        <v>510106</v>
      </c>
      <c r="B226" s="10" t="s">
        <v>151</v>
      </c>
      <c r="C226" s="11">
        <v>1322395</v>
      </c>
      <c r="D226" s="10">
        <v>650857</v>
      </c>
      <c r="E226" s="10">
        <v>0</v>
      </c>
      <c r="F226" s="10">
        <f t="shared" si="17"/>
        <v>1973252</v>
      </c>
      <c r="G226" s="10">
        <v>0</v>
      </c>
      <c r="H226" s="12">
        <f t="shared" si="18"/>
        <v>1973252</v>
      </c>
    </row>
    <row r="227" spans="1:13" x14ac:dyDescent="0.2">
      <c r="A227" s="68">
        <v>510109</v>
      </c>
      <c r="B227" s="10" t="s">
        <v>103</v>
      </c>
      <c r="C227" s="11">
        <v>159715</v>
      </c>
      <c r="D227" s="10">
        <v>115459</v>
      </c>
      <c r="E227" s="10">
        <v>9354</v>
      </c>
      <c r="F227" s="10">
        <f t="shared" si="17"/>
        <v>265820</v>
      </c>
      <c r="G227" s="10">
        <v>0</v>
      </c>
      <c r="H227" s="12">
        <f t="shared" si="18"/>
        <v>265820</v>
      </c>
    </row>
    <row r="228" spans="1:13" x14ac:dyDescent="0.2">
      <c r="A228" s="68">
        <v>510113</v>
      </c>
      <c r="B228" s="10" t="s">
        <v>112</v>
      </c>
      <c r="C228" s="11">
        <v>2618</v>
      </c>
      <c r="D228" s="10">
        <v>64694</v>
      </c>
      <c r="E228" s="10">
        <v>233</v>
      </c>
      <c r="F228" s="10">
        <f t="shared" si="17"/>
        <v>67079</v>
      </c>
      <c r="G228" s="10">
        <v>0</v>
      </c>
      <c r="H228" s="12">
        <f t="shared" si="18"/>
        <v>67079</v>
      </c>
    </row>
    <row r="229" spans="1:13" x14ac:dyDescent="0.2">
      <c r="A229" s="68">
        <v>510114</v>
      </c>
      <c r="B229" s="10" t="s">
        <v>280</v>
      </c>
      <c r="C229" s="11">
        <v>2597</v>
      </c>
      <c r="D229" s="10">
        <v>118289</v>
      </c>
      <c r="E229" s="10">
        <v>0</v>
      </c>
      <c r="F229" s="10">
        <f t="shared" si="17"/>
        <v>120886</v>
      </c>
      <c r="G229" s="10">
        <v>0</v>
      </c>
      <c r="H229" s="12">
        <f t="shared" si="18"/>
        <v>120886</v>
      </c>
    </row>
    <row r="230" spans="1:13" x14ac:dyDescent="0.2">
      <c r="A230" s="68">
        <v>510117</v>
      </c>
      <c r="B230" s="10" t="s">
        <v>281</v>
      </c>
      <c r="C230" s="11">
        <v>25769</v>
      </c>
      <c r="D230" s="10">
        <v>94966</v>
      </c>
      <c r="E230" s="10">
        <v>0</v>
      </c>
      <c r="F230" s="10">
        <f t="shared" si="17"/>
        <v>120735</v>
      </c>
      <c r="G230" s="10">
        <v>0</v>
      </c>
      <c r="H230" s="12">
        <f t="shared" si="18"/>
        <v>120735</v>
      </c>
    </row>
    <row r="231" spans="1:13" x14ac:dyDescent="0.2">
      <c r="A231" s="68">
        <v>510118</v>
      </c>
      <c r="B231" s="10" t="s">
        <v>302</v>
      </c>
      <c r="C231" s="11">
        <v>0</v>
      </c>
      <c r="D231" s="10">
        <v>304</v>
      </c>
      <c r="E231" s="10">
        <v>0</v>
      </c>
      <c r="F231" s="10">
        <f t="shared" si="17"/>
        <v>304</v>
      </c>
      <c r="G231" s="10">
        <v>0</v>
      </c>
      <c r="H231" s="12">
        <f t="shared" si="18"/>
        <v>304</v>
      </c>
      <c r="J231" s="13"/>
    </row>
    <row r="232" spans="1:13" x14ac:dyDescent="0.2">
      <c r="A232" s="68">
        <v>510123</v>
      </c>
      <c r="B232" s="10" t="s">
        <v>152</v>
      </c>
      <c r="C232" s="11">
        <v>66697</v>
      </c>
      <c r="D232" s="10">
        <v>33879</v>
      </c>
      <c r="E232" s="10">
        <v>0</v>
      </c>
      <c r="F232" s="10">
        <f t="shared" si="17"/>
        <v>100576</v>
      </c>
      <c r="G232" s="10">
        <v>0</v>
      </c>
      <c r="H232" s="12">
        <f t="shared" si="18"/>
        <v>100576</v>
      </c>
    </row>
    <row r="233" spans="1:13" x14ac:dyDescent="0.2">
      <c r="A233" s="68">
        <v>510124</v>
      </c>
      <c r="B233" s="10" t="s">
        <v>153</v>
      </c>
      <c r="C233" s="11">
        <v>706563</v>
      </c>
      <c r="D233" s="10">
        <v>313715</v>
      </c>
      <c r="E233" s="10">
        <v>0</v>
      </c>
      <c r="F233" s="10">
        <f t="shared" si="17"/>
        <v>1020278</v>
      </c>
      <c r="G233" s="10">
        <v>0</v>
      </c>
      <c r="H233" s="12">
        <f t="shared" si="18"/>
        <v>1020278</v>
      </c>
    </row>
    <row r="234" spans="1:13" x14ac:dyDescent="0.2">
      <c r="A234" s="68">
        <v>510130</v>
      </c>
      <c r="B234" s="10" t="s">
        <v>154</v>
      </c>
      <c r="C234" s="11">
        <v>125197</v>
      </c>
      <c r="D234" s="10">
        <v>79269</v>
      </c>
      <c r="E234" s="10">
        <v>0</v>
      </c>
      <c r="F234" s="10">
        <f t="shared" si="17"/>
        <v>204466</v>
      </c>
      <c r="G234" s="10">
        <v>0</v>
      </c>
      <c r="H234" s="12">
        <f t="shared" si="18"/>
        <v>204466</v>
      </c>
    </row>
    <row r="235" spans="1:13" x14ac:dyDescent="0.2">
      <c r="A235" s="68">
        <v>510131</v>
      </c>
      <c r="B235" s="10" t="s">
        <v>1</v>
      </c>
      <c r="C235" s="11">
        <v>47693</v>
      </c>
      <c r="D235" s="10">
        <v>32599</v>
      </c>
      <c r="E235" s="10">
        <v>0</v>
      </c>
      <c r="F235" s="10">
        <f t="shared" si="17"/>
        <v>80292</v>
      </c>
      <c r="G235" s="10">
        <v>0</v>
      </c>
      <c r="H235" s="12">
        <f t="shared" si="18"/>
        <v>80292</v>
      </c>
    </row>
    <row r="236" spans="1:13" x14ac:dyDescent="0.2">
      <c r="A236" s="68">
        <v>510150</v>
      </c>
      <c r="B236" s="10" t="s">
        <v>155</v>
      </c>
      <c r="C236" s="11">
        <v>1784</v>
      </c>
      <c r="D236" s="10">
        <v>22713</v>
      </c>
      <c r="E236" s="10">
        <v>22713</v>
      </c>
      <c r="F236" s="10">
        <f t="shared" si="17"/>
        <v>1784</v>
      </c>
      <c r="G236" s="10">
        <v>0</v>
      </c>
      <c r="H236" s="12">
        <f t="shared" si="18"/>
        <v>1784</v>
      </c>
    </row>
    <row r="237" spans="1:13" x14ac:dyDescent="0.2">
      <c r="A237" s="68">
        <v>510152</v>
      </c>
      <c r="B237" s="10" t="s">
        <v>113</v>
      </c>
      <c r="C237" s="11">
        <v>180882</v>
      </c>
      <c r="D237" s="10">
        <v>0</v>
      </c>
      <c r="E237" s="10">
        <v>0</v>
      </c>
      <c r="F237" s="10">
        <f t="shared" si="17"/>
        <v>180882</v>
      </c>
      <c r="G237" s="10">
        <v>0</v>
      </c>
      <c r="H237" s="12">
        <f t="shared" si="18"/>
        <v>180882</v>
      </c>
    </row>
    <row r="238" spans="1:13" x14ac:dyDescent="0.2">
      <c r="A238" s="68">
        <v>510160</v>
      </c>
      <c r="B238" s="10" t="s">
        <v>156</v>
      </c>
      <c r="C238" s="11">
        <v>56358</v>
      </c>
      <c r="D238" s="10">
        <v>29843</v>
      </c>
      <c r="E238" s="10">
        <v>0</v>
      </c>
      <c r="F238" s="10">
        <f t="shared" si="17"/>
        <v>86201</v>
      </c>
      <c r="G238" s="10">
        <v>0</v>
      </c>
      <c r="H238" s="12">
        <f t="shared" si="18"/>
        <v>86201</v>
      </c>
    </row>
    <row r="239" spans="1:13" x14ac:dyDescent="0.2">
      <c r="A239" s="68">
        <v>510164</v>
      </c>
      <c r="B239" s="63" t="s">
        <v>157</v>
      </c>
      <c r="C239" s="11">
        <v>104174</v>
      </c>
      <c r="D239" s="10">
        <v>47958</v>
      </c>
      <c r="E239" s="10">
        <v>0</v>
      </c>
      <c r="F239" s="10">
        <f t="shared" si="17"/>
        <v>152132</v>
      </c>
      <c r="G239" s="10">
        <v>0</v>
      </c>
      <c r="H239" s="12">
        <f t="shared" si="18"/>
        <v>152132</v>
      </c>
    </row>
    <row r="240" spans="1:13" s="7" customFormat="1" x14ac:dyDescent="0.2">
      <c r="A240" s="67">
        <v>510200</v>
      </c>
      <c r="B240" s="2" t="s">
        <v>158</v>
      </c>
      <c r="C240" s="6">
        <v>120446</v>
      </c>
      <c r="D240" s="2">
        <f>SUM(D241:D242)</f>
        <v>60131</v>
      </c>
      <c r="E240" s="2">
        <f>SUM(E241:E242)</f>
        <v>0</v>
      </c>
      <c r="F240" s="2">
        <f t="shared" si="17"/>
        <v>180577</v>
      </c>
      <c r="G240" s="2">
        <f>SUM(G241:G242)</f>
        <v>0</v>
      </c>
      <c r="H240" s="3">
        <f>SUM(H241:H242)</f>
        <v>180577</v>
      </c>
      <c r="L240" s="13"/>
      <c r="M240" s="13"/>
    </row>
    <row r="241" spans="1:13" x14ac:dyDescent="0.2">
      <c r="A241" s="68">
        <v>510203</v>
      </c>
      <c r="B241" s="10" t="s">
        <v>159</v>
      </c>
      <c r="C241" s="11">
        <v>13486</v>
      </c>
      <c r="D241" s="10">
        <v>5452</v>
      </c>
      <c r="E241" s="10">
        <v>0</v>
      </c>
      <c r="F241" s="10">
        <f t="shared" si="17"/>
        <v>18938</v>
      </c>
      <c r="G241" s="10">
        <v>0</v>
      </c>
      <c r="H241" s="12">
        <f>+F241</f>
        <v>18938</v>
      </c>
    </row>
    <row r="242" spans="1:13" x14ac:dyDescent="0.2">
      <c r="A242" s="68">
        <v>510209</v>
      </c>
      <c r="B242" s="10" t="s">
        <v>160</v>
      </c>
      <c r="C242" s="11">
        <v>106960</v>
      </c>
      <c r="D242" s="10">
        <v>54679</v>
      </c>
      <c r="E242" s="10">
        <v>0</v>
      </c>
      <c r="F242" s="10">
        <f t="shared" si="17"/>
        <v>161639</v>
      </c>
      <c r="G242" s="10">
        <v>0</v>
      </c>
      <c r="H242" s="12">
        <f>+F242</f>
        <v>161639</v>
      </c>
    </row>
    <row r="243" spans="1:13" s="7" customFormat="1" x14ac:dyDescent="0.2">
      <c r="A243" s="67">
        <v>510300</v>
      </c>
      <c r="B243" s="2" t="s">
        <v>161</v>
      </c>
      <c r="C243" s="6">
        <v>1650305</v>
      </c>
      <c r="D243" s="2">
        <f>SUM(D244:D247)</f>
        <v>833981</v>
      </c>
      <c r="E243" s="2">
        <f>SUM(E244:E247)</f>
        <v>870</v>
      </c>
      <c r="F243" s="2">
        <f t="shared" si="17"/>
        <v>2483416</v>
      </c>
      <c r="G243" s="2">
        <f>SUM(G244:G247)</f>
        <v>0</v>
      </c>
      <c r="H243" s="3">
        <f>SUM(H244:H247)</f>
        <v>2483416</v>
      </c>
      <c r="L243" s="13"/>
      <c r="M243" s="13"/>
    </row>
    <row r="244" spans="1:13" x14ac:dyDescent="0.2">
      <c r="A244" s="68">
        <v>510302</v>
      </c>
      <c r="B244" s="10" t="s">
        <v>162</v>
      </c>
      <c r="C244" s="11">
        <v>285114</v>
      </c>
      <c r="D244" s="10">
        <v>133244</v>
      </c>
      <c r="E244" s="10">
        <v>115</v>
      </c>
      <c r="F244" s="10">
        <f t="shared" si="17"/>
        <v>418243</v>
      </c>
      <c r="G244" s="10">
        <v>0</v>
      </c>
      <c r="H244" s="12">
        <f>+F244</f>
        <v>418243</v>
      </c>
    </row>
    <row r="245" spans="1:13" x14ac:dyDescent="0.2">
      <c r="A245" s="68">
        <v>510303</v>
      </c>
      <c r="B245" s="10" t="s">
        <v>163</v>
      </c>
      <c r="C245" s="11">
        <v>564517</v>
      </c>
      <c r="D245" s="10">
        <v>287203</v>
      </c>
      <c r="E245" s="10">
        <v>322</v>
      </c>
      <c r="F245" s="10">
        <f t="shared" si="17"/>
        <v>851398</v>
      </c>
      <c r="G245" s="10">
        <v>0</v>
      </c>
      <c r="H245" s="12">
        <f>+F245</f>
        <v>851398</v>
      </c>
    </row>
    <row r="246" spans="1:13" x14ac:dyDescent="0.2">
      <c r="A246" s="68">
        <v>510305</v>
      </c>
      <c r="B246" s="10" t="s">
        <v>164</v>
      </c>
      <c r="C246" s="11">
        <v>34805</v>
      </c>
      <c r="D246" s="10">
        <v>17640</v>
      </c>
      <c r="E246" s="10">
        <v>50</v>
      </c>
      <c r="F246" s="10">
        <f t="shared" si="17"/>
        <v>52395</v>
      </c>
      <c r="G246" s="10">
        <v>0</v>
      </c>
      <c r="H246" s="12">
        <f>+F246</f>
        <v>52395</v>
      </c>
    </row>
    <row r="247" spans="1:13" x14ac:dyDescent="0.2">
      <c r="A247" s="68">
        <v>510306</v>
      </c>
      <c r="B247" s="10" t="s">
        <v>324</v>
      </c>
      <c r="C247" s="11">
        <v>765869</v>
      </c>
      <c r="D247" s="10">
        <v>395894</v>
      </c>
      <c r="E247" s="10">
        <v>383</v>
      </c>
      <c r="F247" s="10">
        <f t="shared" si="17"/>
        <v>1161380</v>
      </c>
      <c r="G247" s="10">
        <v>0</v>
      </c>
      <c r="H247" s="12">
        <f>+F247</f>
        <v>1161380</v>
      </c>
    </row>
    <row r="248" spans="1:13" s="7" customFormat="1" x14ac:dyDescent="0.2">
      <c r="A248" s="67">
        <v>510400</v>
      </c>
      <c r="B248" s="2" t="s">
        <v>323</v>
      </c>
      <c r="C248" s="6">
        <v>213627</v>
      </c>
      <c r="D248" s="2">
        <f>SUM(D249)</f>
        <v>99947</v>
      </c>
      <c r="E248" s="2">
        <f>SUM(E249)</f>
        <v>106</v>
      </c>
      <c r="F248" s="2">
        <f t="shared" si="17"/>
        <v>313468</v>
      </c>
      <c r="G248" s="2">
        <f>SUM(G249)</f>
        <v>0</v>
      </c>
      <c r="H248" s="3">
        <f>SUM(H249)</f>
        <v>313468</v>
      </c>
      <c r="L248" s="13"/>
      <c r="M248" s="13"/>
    </row>
    <row r="249" spans="1:13" x14ac:dyDescent="0.2">
      <c r="A249" s="68">
        <v>510401</v>
      </c>
      <c r="B249" s="10" t="s">
        <v>165</v>
      </c>
      <c r="C249" s="11">
        <v>213627</v>
      </c>
      <c r="D249" s="10">
        <v>99947</v>
      </c>
      <c r="E249" s="10">
        <v>106</v>
      </c>
      <c r="F249" s="10">
        <f t="shared" si="17"/>
        <v>313468</v>
      </c>
      <c r="G249" s="10">
        <v>0</v>
      </c>
      <c r="H249" s="12">
        <f>+F249</f>
        <v>313468</v>
      </c>
    </row>
    <row r="250" spans="1:13" s="7" customFormat="1" x14ac:dyDescent="0.2">
      <c r="A250" s="67">
        <v>511100</v>
      </c>
      <c r="B250" s="2" t="s">
        <v>166</v>
      </c>
      <c r="C250" s="6">
        <v>1937263</v>
      </c>
      <c r="D250" s="2">
        <f>SUM(D251:D261)</f>
        <v>1168391</v>
      </c>
      <c r="E250" s="2">
        <f>SUM(E251:E261)</f>
        <v>54137</v>
      </c>
      <c r="F250" s="2">
        <f t="shared" si="17"/>
        <v>3051517</v>
      </c>
      <c r="G250" s="2">
        <f>SUM(G251:G261)</f>
        <v>0</v>
      </c>
      <c r="H250" s="3">
        <f>SUM(H251:H261)</f>
        <v>3051517</v>
      </c>
      <c r="L250" s="13"/>
      <c r="M250" s="13"/>
    </row>
    <row r="251" spans="1:13" x14ac:dyDescent="0.2">
      <c r="A251" s="68">
        <v>511106</v>
      </c>
      <c r="B251" s="10" t="s">
        <v>167</v>
      </c>
      <c r="C251" s="11">
        <v>330975</v>
      </c>
      <c r="D251" s="10">
        <v>175315</v>
      </c>
      <c r="E251" s="10">
        <v>0</v>
      </c>
      <c r="F251" s="10">
        <f t="shared" si="17"/>
        <v>506290</v>
      </c>
      <c r="G251" s="10">
        <v>0</v>
      </c>
      <c r="H251" s="12">
        <f t="shared" ref="H251:H261" si="19">+F251</f>
        <v>506290</v>
      </c>
    </row>
    <row r="252" spans="1:13" x14ac:dyDescent="0.2">
      <c r="A252" s="68">
        <v>511113</v>
      </c>
      <c r="B252" s="10" t="s">
        <v>168</v>
      </c>
      <c r="C252" s="11">
        <v>280473</v>
      </c>
      <c r="D252" s="10">
        <v>183959</v>
      </c>
      <c r="E252" s="10">
        <v>0</v>
      </c>
      <c r="F252" s="10">
        <f t="shared" si="17"/>
        <v>464432</v>
      </c>
      <c r="G252" s="10">
        <v>0</v>
      </c>
      <c r="H252" s="12">
        <f t="shared" si="19"/>
        <v>464432</v>
      </c>
    </row>
    <row r="253" spans="1:13" x14ac:dyDescent="0.2">
      <c r="A253" s="68">
        <v>511114</v>
      </c>
      <c r="B253" s="10" t="s">
        <v>77</v>
      </c>
      <c r="C253" s="11">
        <v>453140</v>
      </c>
      <c r="D253" s="10">
        <v>296966</v>
      </c>
      <c r="E253" s="10">
        <v>39379</v>
      </c>
      <c r="F253" s="10">
        <f t="shared" si="17"/>
        <v>710727</v>
      </c>
      <c r="G253" s="10">
        <v>0</v>
      </c>
      <c r="H253" s="12">
        <f t="shared" si="19"/>
        <v>710727</v>
      </c>
    </row>
    <row r="254" spans="1:13" x14ac:dyDescent="0.2">
      <c r="A254" s="68">
        <v>511115</v>
      </c>
      <c r="B254" s="10" t="s">
        <v>169</v>
      </c>
      <c r="C254" s="11">
        <v>274870</v>
      </c>
      <c r="D254" s="10">
        <v>104105</v>
      </c>
      <c r="E254" s="10">
        <v>2815</v>
      </c>
      <c r="F254" s="10">
        <f t="shared" si="17"/>
        <v>376160</v>
      </c>
      <c r="G254" s="10">
        <v>0</v>
      </c>
      <c r="H254" s="12">
        <f t="shared" si="19"/>
        <v>376160</v>
      </c>
    </row>
    <row r="255" spans="1:13" x14ac:dyDescent="0.2">
      <c r="A255" s="68">
        <v>511117</v>
      </c>
      <c r="B255" s="10" t="s">
        <v>170</v>
      </c>
      <c r="C255" s="11">
        <v>324331</v>
      </c>
      <c r="D255" s="10">
        <v>181063</v>
      </c>
      <c r="E255" s="10">
        <v>60</v>
      </c>
      <c r="F255" s="10">
        <f t="shared" si="17"/>
        <v>505334</v>
      </c>
      <c r="G255" s="10">
        <v>0</v>
      </c>
      <c r="H255" s="12">
        <f t="shared" si="19"/>
        <v>505334</v>
      </c>
    </row>
    <row r="256" spans="1:13" x14ac:dyDescent="0.2">
      <c r="A256" s="68">
        <v>511118</v>
      </c>
      <c r="B256" s="10" t="s">
        <v>322</v>
      </c>
      <c r="C256" s="11">
        <v>999</v>
      </c>
      <c r="D256" s="10">
        <v>531</v>
      </c>
      <c r="E256" s="10">
        <v>0</v>
      </c>
      <c r="F256" s="10">
        <f t="shared" si="17"/>
        <v>1530</v>
      </c>
      <c r="G256" s="10">
        <v>0</v>
      </c>
      <c r="H256" s="12">
        <f t="shared" si="19"/>
        <v>1530</v>
      </c>
    </row>
    <row r="257" spans="1:13" x14ac:dyDescent="0.2">
      <c r="A257" s="68">
        <v>511119</v>
      </c>
      <c r="B257" s="10" t="s">
        <v>171</v>
      </c>
      <c r="C257" s="11">
        <v>64380</v>
      </c>
      <c r="D257" s="10">
        <v>50699</v>
      </c>
      <c r="E257" s="10">
        <v>0</v>
      </c>
      <c r="F257" s="10">
        <f t="shared" si="17"/>
        <v>115079</v>
      </c>
      <c r="G257" s="10">
        <v>0</v>
      </c>
      <c r="H257" s="12">
        <f t="shared" si="19"/>
        <v>115079</v>
      </c>
    </row>
    <row r="258" spans="1:13" x14ac:dyDescent="0.2">
      <c r="A258" s="68">
        <v>511121</v>
      </c>
      <c r="B258" s="10" t="s">
        <v>172</v>
      </c>
      <c r="C258" s="11">
        <v>81044</v>
      </c>
      <c r="D258" s="10">
        <v>58367</v>
      </c>
      <c r="E258" s="10">
        <v>11843</v>
      </c>
      <c r="F258" s="10">
        <f t="shared" si="17"/>
        <v>127568</v>
      </c>
      <c r="G258" s="10">
        <v>0</v>
      </c>
      <c r="H258" s="12">
        <f t="shared" si="19"/>
        <v>127568</v>
      </c>
    </row>
    <row r="259" spans="1:13" x14ac:dyDescent="0.2">
      <c r="A259" s="68">
        <v>511123</v>
      </c>
      <c r="B259" s="10" t="s">
        <v>173</v>
      </c>
      <c r="C259" s="11">
        <v>39687</v>
      </c>
      <c r="D259" s="10">
        <v>68789</v>
      </c>
      <c r="E259" s="10">
        <v>40</v>
      </c>
      <c r="F259" s="10">
        <f t="shared" si="17"/>
        <v>108436</v>
      </c>
      <c r="G259" s="10">
        <v>0</v>
      </c>
      <c r="H259" s="12">
        <f t="shared" si="19"/>
        <v>108436</v>
      </c>
    </row>
    <row r="260" spans="1:13" x14ac:dyDescent="0.2">
      <c r="A260" s="68">
        <v>511125</v>
      </c>
      <c r="B260" s="10" t="s">
        <v>174</v>
      </c>
      <c r="C260" s="11">
        <v>86425</v>
      </c>
      <c r="D260" s="10">
        <v>48331</v>
      </c>
      <c r="E260" s="10">
        <v>0</v>
      </c>
      <c r="F260" s="10">
        <f t="shared" si="17"/>
        <v>134756</v>
      </c>
      <c r="G260" s="10">
        <v>0</v>
      </c>
      <c r="H260" s="12">
        <f t="shared" si="19"/>
        <v>134756</v>
      </c>
    </row>
    <row r="261" spans="1:13" x14ac:dyDescent="0.2">
      <c r="A261" s="68">
        <v>511190</v>
      </c>
      <c r="B261" s="10" t="s">
        <v>176</v>
      </c>
      <c r="C261" s="11">
        <v>939</v>
      </c>
      <c r="D261" s="10">
        <v>266</v>
      </c>
      <c r="E261" s="10">
        <v>0</v>
      </c>
      <c r="F261" s="10">
        <f t="shared" si="17"/>
        <v>1205</v>
      </c>
      <c r="G261" s="10">
        <v>0</v>
      </c>
      <c r="H261" s="12">
        <f t="shared" si="19"/>
        <v>1205</v>
      </c>
    </row>
    <row r="262" spans="1:13" s="7" customFormat="1" x14ac:dyDescent="0.2">
      <c r="A262" s="67">
        <v>512000</v>
      </c>
      <c r="B262" s="2" t="s">
        <v>177</v>
      </c>
      <c r="C262" s="6">
        <v>93649</v>
      </c>
      <c r="D262" s="2">
        <f>SUM(D263:D266)</f>
        <v>410073</v>
      </c>
      <c r="E262" s="2">
        <f>SUM(E263:E266)</f>
        <v>16901</v>
      </c>
      <c r="F262" s="2">
        <f t="shared" si="17"/>
        <v>486821</v>
      </c>
      <c r="G262" s="2">
        <f>SUM(G263:G266)</f>
        <v>0</v>
      </c>
      <c r="H262" s="3">
        <f>SUM(H263:H266)</f>
        <v>486821</v>
      </c>
      <c r="L262" s="13"/>
      <c r="M262" s="13"/>
    </row>
    <row r="263" spans="1:13" x14ac:dyDescent="0.2">
      <c r="A263" s="68">
        <v>512001</v>
      </c>
      <c r="B263" s="10" t="s">
        <v>321</v>
      </c>
      <c r="C263" s="11">
        <v>62264</v>
      </c>
      <c r="D263" s="10">
        <v>1340</v>
      </c>
      <c r="E263" s="10">
        <v>0</v>
      </c>
      <c r="F263" s="10">
        <f t="shared" si="17"/>
        <v>63604</v>
      </c>
      <c r="G263" s="10">
        <v>0</v>
      </c>
      <c r="H263" s="12">
        <f>+F263</f>
        <v>63604</v>
      </c>
    </row>
    <row r="264" spans="1:13" x14ac:dyDescent="0.2">
      <c r="A264" s="68">
        <v>512011</v>
      </c>
      <c r="B264" s="10" t="s">
        <v>282</v>
      </c>
      <c r="C264" s="11">
        <v>1332</v>
      </c>
      <c r="D264" s="10">
        <v>0</v>
      </c>
      <c r="E264" s="10">
        <v>0</v>
      </c>
      <c r="F264" s="10">
        <f t="shared" si="17"/>
        <v>1332</v>
      </c>
      <c r="G264" s="10">
        <v>0</v>
      </c>
      <c r="H264" s="12">
        <f>+F264</f>
        <v>1332</v>
      </c>
    </row>
    <row r="265" spans="1:13" x14ac:dyDescent="0.2">
      <c r="A265" s="68">
        <v>512024</v>
      </c>
      <c r="B265" s="10" t="s">
        <v>320</v>
      </c>
      <c r="C265" s="11">
        <v>30053</v>
      </c>
      <c r="D265" s="10">
        <v>33386</v>
      </c>
      <c r="E265" s="10">
        <v>16901</v>
      </c>
      <c r="F265" s="10">
        <f t="shared" si="17"/>
        <v>46538</v>
      </c>
      <c r="G265" s="10">
        <v>0</v>
      </c>
      <c r="H265" s="12">
        <f>+F265</f>
        <v>46538</v>
      </c>
    </row>
    <row r="266" spans="1:13" x14ac:dyDescent="0.2">
      <c r="A266" s="68">
        <v>512026</v>
      </c>
      <c r="B266" s="10" t="s">
        <v>304</v>
      </c>
      <c r="C266" s="11">
        <v>0</v>
      </c>
      <c r="D266" s="10">
        <v>375347</v>
      </c>
      <c r="E266" s="10">
        <v>0</v>
      </c>
      <c r="F266" s="10">
        <f t="shared" si="17"/>
        <v>375347</v>
      </c>
      <c r="G266" s="10">
        <v>0</v>
      </c>
      <c r="H266" s="24">
        <f>+F266</f>
        <v>375347</v>
      </c>
    </row>
    <row r="267" spans="1:13" x14ac:dyDescent="0.2">
      <c r="A267" s="67">
        <v>580000</v>
      </c>
      <c r="B267" s="2" t="s">
        <v>178</v>
      </c>
      <c r="C267" s="6">
        <v>548669</v>
      </c>
      <c r="D267" s="2">
        <f>SUM(D268)</f>
        <v>180630</v>
      </c>
      <c r="E267" s="2">
        <f>SUM(E268)</f>
        <v>0</v>
      </c>
      <c r="F267" s="2">
        <f t="shared" si="17"/>
        <v>729299</v>
      </c>
      <c r="G267" s="2">
        <f>SUM(G268)</f>
        <v>0</v>
      </c>
      <c r="H267" s="2">
        <f>SUM(H268)</f>
        <v>729299</v>
      </c>
      <c r="I267" s="7"/>
    </row>
    <row r="268" spans="1:13" x14ac:dyDescent="0.2">
      <c r="A268" s="67">
        <v>580800</v>
      </c>
      <c r="B268" s="2" t="s">
        <v>179</v>
      </c>
      <c r="C268" s="6">
        <v>548669</v>
      </c>
      <c r="D268" s="2">
        <f>SUM(D269)</f>
        <v>180630</v>
      </c>
      <c r="E268" s="2">
        <f>SUM(E269)</f>
        <v>0</v>
      </c>
      <c r="F268" s="2">
        <f t="shared" si="17"/>
        <v>729299</v>
      </c>
      <c r="G268" s="2">
        <f>SUM(G269)</f>
        <v>0</v>
      </c>
      <c r="H268" s="3">
        <f>SUM(H269)</f>
        <v>729299</v>
      </c>
      <c r="I268" s="7"/>
    </row>
    <row r="269" spans="1:13" x14ac:dyDescent="0.2">
      <c r="A269" s="68">
        <v>580802</v>
      </c>
      <c r="B269" s="10" t="s">
        <v>180</v>
      </c>
      <c r="C269" s="11">
        <v>548669</v>
      </c>
      <c r="D269" s="10">
        <v>180630</v>
      </c>
      <c r="E269" s="10">
        <v>0</v>
      </c>
      <c r="F269" s="10">
        <f t="shared" si="17"/>
        <v>729299</v>
      </c>
      <c r="G269" s="10">
        <v>0</v>
      </c>
      <c r="H269" s="12">
        <f>+F269</f>
        <v>729299</v>
      </c>
    </row>
    <row r="270" spans="1:13" s="7" customFormat="1" x14ac:dyDescent="0.2">
      <c r="A270" s="67">
        <v>600000</v>
      </c>
      <c r="B270" s="2" t="s">
        <v>319</v>
      </c>
      <c r="C270" s="6">
        <v>7340063</v>
      </c>
      <c r="D270" s="2">
        <f>SUM(D271)</f>
        <v>5872411</v>
      </c>
      <c r="E270" s="2">
        <f>SUM(E271)</f>
        <v>0</v>
      </c>
      <c r="F270" s="2">
        <f t="shared" si="17"/>
        <v>13212474</v>
      </c>
      <c r="G270" s="2">
        <f>SUM(G271)</f>
        <v>0</v>
      </c>
      <c r="H270" s="3">
        <f>SUM(H271)</f>
        <v>13212474</v>
      </c>
      <c r="L270" s="13"/>
      <c r="M270" s="13"/>
    </row>
    <row r="271" spans="1:13" s="7" customFormat="1" x14ac:dyDescent="0.2">
      <c r="A271" s="67">
        <v>630000</v>
      </c>
      <c r="B271" s="2" t="s">
        <v>181</v>
      </c>
      <c r="C271" s="6">
        <v>7340063</v>
      </c>
      <c r="D271" s="2">
        <f>SUM(D272)</f>
        <v>5872411</v>
      </c>
      <c r="E271" s="2">
        <f>SUM(E272)</f>
        <v>0</v>
      </c>
      <c r="F271" s="2">
        <f t="shared" si="17"/>
        <v>13212474</v>
      </c>
      <c r="G271" s="2">
        <f>SUM(G272)</f>
        <v>0</v>
      </c>
      <c r="H271" s="3">
        <f>SUM(H272)</f>
        <v>13212474</v>
      </c>
      <c r="L271" s="13"/>
      <c r="M271" s="13"/>
    </row>
    <row r="272" spans="1:13" s="7" customFormat="1" x14ac:dyDescent="0.2">
      <c r="A272" s="67">
        <v>630500</v>
      </c>
      <c r="B272" s="2" t="s">
        <v>132</v>
      </c>
      <c r="C272" s="6">
        <v>7340063</v>
      </c>
      <c r="D272" s="2">
        <f>SUM(D273:D274)</f>
        <v>5872411</v>
      </c>
      <c r="E272" s="2">
        <f>SUM(E273:E274)</f>
        <v>0</v>
      </c>
      <c r="F272" s="2">
        <f t="shared" si="17"/>
        <v>13212474</v>
      </c>
      <c r="G272" s="2">
        <f>SUM(G273:G274)</f>
        <v>0</v>
      </c>
      <c r="H272" s="3">
        <f>SUM(H273:H274)</f>
        <v>13212474</v>
      </c>
      <c r="L272" s="13"/>
      <c r="M272" s="13"/>
    </row>
    <row r="273" spans="1:13" ht="14.25" customHeight="1" x14ac:dyDescent="0.2">
      <c r="A273" s="68">
        <v>630508</v>
      </c>
      <c r="B273" s="10" t="s">
        <v>318</v>
      </c>
      <c r="C273" s="11">
        <v>7097963</v>
      </c>
      <c r="D273" s="10">
        <v>5664034</v>
      </c>
      <c r="E273" s="10">
        <v>0</v>
      </c>
      <c r="F273" s="10">
        <f t="shared" si="17"/>
        <v>12761997</v>
      </c>
      <c r="G273" s="10">
        <v>0</v>
      </c>
      <c r="H273" s="12">
        <f>+F273</f>
        <v>12761997</v>
      </c>
    </row>
    <row r="274" spans="1:13" ht="14.25" customHeight="1" x14ac:dyDescent="0.2">
      <c r="A274" s="68">
        <v>630509</v>
      </c>
      <c r="B274" s="10" t="s">
        <v>317</v>
      </c>
      <c r="C274" s="11">
        <v>242100</v>
      </c>
      <c r="D274" s="10">
        <v>208377</v>
      </c>
      <c r="E274" s="10">
        <v>0</v>
      </c>
      <c r="F274" s="10">
        <f t="shared" si="17"/>
        <v>450477</v>
      </c>
      <c r="G274" s="10">
        <v>0</v>
      </c>
      <c r="H274" s="12">
        <f>+F274</f>
        <v>450477</v>
      </c>
    </row>
    <row r="275" spans="1:13" s="7" customFormat="1" x14ac:dyDescent="0.2">
      <c r="A275" s="67">
        <v>700000</v>
      </c>
      <c r="B275" s="2" t="s">
        <v>182</v>
      </c>
      <c r="C275" s="6">
        <v>0</v>
      </c>
      <c r="D275" s="2">
        <f>SUM(D276)</f>
        <v>5925206</v>
      </c>
      <c r="E275" s="2">
        <f>SUM(E276)</f>
        <v>5925206</v>
      </c>
      <c r="F275" s="2">
        <f t="shared" si="17"/>
        <v>0</v>
      </c>
      <c r="G275" s="2">
        <f>SUM(G276)</f>
        <v>0</v>
      </c>
      <c r="H275" s="3">
        <f>SUM(H276)</f>
        <v>0</v>
      </c>
      <c r="L275" s="13"/>
      <c r="M275" s="13"/>
    </row>
    <row r="276" spans="1:13" s="7" customFormat="1" x14ac:dyDescent="0.2">
      <c r="A276" s="67">
        <v>720000</v>
      </c>
      <c r="B276" s="2" t="s">
        <v>132</v>
      </c>
      <c r="C276" s="6">
        <v>0</v>
      </c>
      <c r="D276" s="2">
        <f>SUM(D277+D282)</f>
        <v>5925206</v>
      </c>
      <c r="E276" s="2">
        <f>SUM(E277+E282)</f>
        <v>5925206</v>
      </c>
      <c r="F276" s="2">
        <f t="shared" si="17"/>
        <v>0</v>
      </c>
      <c r="G276" s="2">
        <f>SUM(G277+G282)</f>
        <v>0</v>
      </c>
      <c r="H276" s="3">
        <f>SUM(H277)</f>
        <v>0</v>
      </c>
      <c r="L276" s="13"/>
      <c r="M276" s="13"/>
    </row>
    <row r="277" spans="1:13" s="7" customFormat="1" x14ac:dyDescent="0.2">
      <c r="A277" s="67">
        <v>720800</v>
      </c>
      <c r="B277" s="2" t="s">
        <v>316</v>
      </c>
      <c r="C277" s="6">
        <v>0</v>
      </c>
      <c r="D277" s="2">
        <f>SUM(D278:D281)</f>
        <v>5716829</v>
      </c>
      <c r="E277" s="2">
        <f>SUM(E278:E281)</f>
        <v>5716829</v>
      </c>
      <c r="F277" s="2">
        <f t="shared" si="17"/>
        <v>0</v>
      </c>
      <c r="G277" s="2">
        <f>SUM(G278:G281)</f>
        <v>0</v>
      </c>
      <c r="H277" s="3">
        <f>SUM(H278:H281)</f>
        <v>0</v>
      </c>
      <c r="L277" s="13"/>
      <c r="M277" s="13"/>
    </row>
    <row r="278" spans="1:13" x14ac:dyDescent="0.2">
      <c r="A278" s="68">
        <v>720802</v>
      </c>
      <c r="B278" s="10" t="s">
        <v>175</v>
      </c>
      <c r="C278" s="11">
        <v>1478032</v>
      </c>
      <c r="D278" s="10">
        <v>1107471</v>
      </c>
      <c r="E278" s="10">
        <v>21691</v>
      </c>
      <c r="F278" s="10">
        <f t="shared" si="17"/>
        <v>2563812</v>
      </c>
      <c r="G278" s="10">
        <v>0</v>
      </c>
      <c r="H278" s="12">
        <f>+F278</f>
        <v>2563812</v>
      </c>
    </row>
    <row r="279" spans="1:13" x14ac:dyDescent="0.2">
      <c r="A279" s="68">
        <v>720803</v>
      </c>
      <c r="B279" s="10" t="s">
        <v>183</v>
      </c>
      <c r="C279" s="11">
        <v>5555857</v>
      </c>
      <c r="D279" s="10">
        <v>4369225</v>
      </c>
      <c r="E279" s="10">
        <v>19997</v>
      </c>
      <c r="F279" s="10">
        <f t="shared" si="17"/>
        <v>9905085</v>
      </c>
      <c r="G279" s="10">
        <v>0</v>
      </c>
      <c r="H279" s="12">
        <f>+F279</f>
        <v>9905085</v>
      </c>
    </row>
    <row r="280" spans="1:13" x14ac:dyDescent="0.2">
      <c r="A280" s="68">
        <v>720807</v>
      </c>
      <c r="B280" s="10" t="s">
        <v>233</v>
      </c>
      <c r="C280" s="11">
        <v>64074</v>
      </c>
      <c r="D280" s="10">
        <v>240133</v>
      </c>
      <c r="E280" s="10">
        <v>11107</v>
      </c>
      <c r="F280" s="10">
        <f t="shared" si="17"/>
        <v>293100</v>
      </c>
      <c r="G280" s="10">
        <v>0</v>
      </c>
      <c r="H280" s="12">
        <f>+F280</f>
        <v>293100</v>
      </c>
    </row>
    <row r="281" spans="1:13" x14ac:dyDescent="0.2">
      <c r="A281" s="68">
        <v>720895</v>
      </c>
      <c r="B281" s="10" t="s">
        <v>184</v>
      </c>
      <c r="C281" s="11">
        <v>-7097963</v>
      </c>
      <c r="D281" s="10">
        <v>0</v>
      </c>
      <c r="E281" s="10">
        <v>5664034</v>
      </c>
      <c r="F281" s="10">
        <f t="shared" si="17"/>
        <v>-12761997</v>
      </c>
      <c r="G281" s="10">
        <v>0</v>
      </c>
      <c r="H281" s="12">
        <f>+F281</f>
        <v>-12761997</v>
      </c>
    </row>
    <row r="282" spans="1:13" s="7" customFormat="1" x14ac:dyDescent="0.2">
      <c r="A282" s="67">
        <v>720900</v>
      </c>
      <c r="B282" s="2" t="s">
        <v>315</v>
      </c>
      <c r="C282" s="6">
        <v>0</v>
      </c>
      <c r="D282" s="2">
        <f>SUM(D283:D285)</f>
        <v>208377</v>
      </c>
      <c r="E282" s="2">
        <f>SUM(E283:E285)</f>
        <v>208377</v>
      </c>
      <c r="F282" s="2">
        <f t="shared" si="17"/>
        <v>0</v>
      </c>
      <c r="G282" s="2">
        <f>SUM(G284:G285)</f>
        <v>0</v>
      </c>
      <c r="H282" s="3">
        <f>SUM(H283:H285)</f>
        <v>0</v>
      </c>
      <c r="L282" s="13"/>
      <c r="M282" s="13"/>
    </row>
    <row r="283" spans="1:13" x14ac:dyDescent="0.2">
      <c r="A283" s="68">
        <v>720902</v>
      </c>
      <c r="B283" s="10" t="s">
        <v>175</v>
      </c>
      <c r="C283" s="11">
        <v>500</v>
      </c>
      <c r="D283" s="10">
        <v>0</v>
      </c>
      <c r="E283" s="10">
        <v>0</v>
      </c>
      <c r="F283" s="10">
        <f>+C283+D283-E283</f>
        <v>500</v>
      </c>
      <c r="G283" s="10">
        <v>0</v>
      </c>
      <c r="H283" s="12">
        <f>+F283</f>
        <v>500</v>
      </c>
      <c r="J283" s="13"/>
    </row>
    <row r="284" spans="1:13" x14ac:dyDescent="0.2">
      <c r="A284" s="68">
        <v>720903</v>
      </c>
      <c r="B284" s="10" t="s">
        <v>185</v>
      </c>
      <c r="C284" s="11">
        <v>241600</v>
      </c>
      <c r="D284" s="10">
        <v>208377</v>
      </c>
      <c r="E284" s="10">
        <v>0</v>
      </c>
      <c r="F284" s="10">
        <f t="shared" si="17"/>
        <v>449977</v>
      </c>
      <c r="G284" s="10">
        <v>0</v>
      </c>
      <c r="H284" s="12">
        <f>+F284</f>
        <v>449977</v>
      </c>
    </row>
    <row r="285" spans="1:13" x14ac:dyDescent="0.2">
      <c r="A285" s="68">
        <v>720995</v>
      </c>
      <c r="B285" s="10" t="s">
        <v>184</v>
      </c>
      <c r="C285" s="11">
        <v>-242100</v>
      </c>
      <c r="D285" s="10">
        <v>0</v>
      </c>
      <c r="E285" s="10">
        <v>208377</v>
      </c>
      <c r="F285" s="10">
        <f t="shared" si="17"/>
        <v>-450477</v>
      </c>
      <c r="G285" s="10">
        <v>0</v>
      </c>
      <c r="H285" s="12">
        <f>+F285</f>
        <v>-450477</v>
      </c>
    </row>
    <row r="286" spans="1:13" s="7" customFormat="1" x14ac:dyDescent="0.2">
      <c r="A286" s="67">
        <v>800000</v>
      </c>
      <c r="B286" s="2" t="s">
        <v>192</v>
      </c>
      <c r="C286" s="2">
        <v>0</v>
      </c>
      <c r="D286" s="2">
        <f>SUM(D287+D290+D296)</f>
        <v>701403</v>
      </c>
      <c r="E286" s="2">
        <f>SUM(E287+E290+E296)</f>
        <v>701403</v>
      </c>
      <c r="F286" s="2">
        <f>SUM(F287+F290+F296)</f>
        <v>0</v>
      </c>
      <c r="G286" s="2">
        <v>0</v>
      </c>
      <c r="H286" s="3">
        <f>SUM(H287+H290+H296)</f>
        <v>0</v>
      </c>
      <c r="L286" s="13"/>
      <c r="M286" s="13"/>
    </row>
    <row r="287" spans="1:13" s="7" customFormat="1" x14ac:dyDescent="0.2">
      <c r="A287" s="67">
        <v>810000</v>
      </c>
      <c r="B287" s="2" t="s">
        <v>193</v>
      </c>
      <c r="C287" s="2">
        <v>296947</v>
      </c>
      <c r="D287" s="2">
        <f t="shared" ref="D287:F288" si="20">+D288</f>
        <v>0</v>
      </c>
      <c r="E287" s="2">
        <f t="shared" si="20"/>
        <v>0</v>
      </c>
      <c r="F287" s="2">
        <f t="shared" si="20"/>
        <v>296947</v>
      </c>
      <c r="G287" s="2">
        <v>0</v>
      </c>
      <c r="H287" s="3">
        <f>+H288</f>
        <v>296947</v>
      </c>
      <c r="L287" s="13"/>
      <c r="M287" s="13"/>
    </row>
    <row r="288" spans="1:13" s="7" customFormat="1" x14ac:dyDescent="0.2">
      <c r="A288" s="67">
        <v>812000</v>
      </c>
      <c r="B288" s="2" t="s">
        <v>314</v>
      </c>
      <c r="C288" s="2">
        <v>296947</v>
      </c>
      <c r="D288" s="2">
        <f t="shared" si="20"/>
        <v>0</v>
      </c>
      <c r="E288" s="2">
        <f t="shared" si="20"/>
        <v>0</v>
      </c>
      <c r="F288" s="2">
        <f t="shared" si="20"/>
        <v>296947</v>
      </c>
      <c r="G288" s="2">
        <v>0</v>
      </c>
      <c r="H288" s="3">
        <f>+H289</f>
        <v>296947</v>
      </c>
      <c r="L288" s="13"/>
      <c r="M288" s="13"/>
    </row>
    <row r="289" spans="1:13" x14ac:dyDescent="0.2">
      <c r="A289" s="68">
        <v>812004</v>
      </c>
      <c r="B289" s="10" t="s">
        <v>256</v>
      </c>
      <c r="C289" s="10">
        <v>296947</v>
      </c>
      <c r="D289" s="10">
        <v>0</v>
      </c>
      <c r="E289" s="10">
        <v>0</v>
      </c>
      <c r="F289" s="10">
        <f>+C289+D289-E289</f>
        <v>296947</v>
      </c>
      <c r="G289" s="10">
        <v>0</v>
      </c>
      <c r="H289" s="12">
        <f>+F289</f>
        <v>296947</v>
      </c>
    </row>
    <row r="290" spans="1:13" s="7" customFormat="1" x14ac:dyDescent="0.2">
      <c r="A290" s="67">
        <v>830000</v>
      </c>
      <c r="B290" s="2" t="s">
        <v>194</v>
      </c>
      <c r="C290" s="2">
        <v>726310</v>
      </c>
      <c r="D290" s="2">
        <f>SUM(D291+D294)</f>
        <v>701403</v>
      </c>
      <c r="E290" s="2">
        <f>SUM(E291+E294)</f>
        <v>0</v>
      </c>
      <c r="F290" s="2">
        <f>SUM(F291+F294)</f>
        <v>1427713</v>
      </c>
      <c r="G290" s="2">
        <f>SUM(G291+G294)</f>
        <v>0</v>
      </c>
      <c r="H290" s="3">
        <f>SUM(H291+H294)</f>
        <v>1427713</v>
      </c>
      <c r="L290" s="13"/>
      <c r="M290" s="13"/>
    </row>
    <row r="291" spans="1:13" s="7" customFormat="1" x14ac:dyDescent="0.2">
      <c r="A291" s="67">
        <v>831500</v>
      </c>
      <c r="B291" s="2" t="s">
        <v>313</v>
      </c>
      <c r="C291" s="2">
        <v>616877</v>
      </c>
      <c r="D291" s="2">
        <f>SUM(D292:D293)</f>
        <v>701403</v>
      </c>
      <c r="E291" s="2">
        <f>SUM(E292:E293)</f>
        <v>0</v>
      </c>
      <c r="F291" s="2">
        <f>+C291+D291-E291</f>
        <v>1318280</v>
      </c>
      <c r="G291" s="2">
        <f>SUM(G292:G292)</f>
        <v>0</v>
      </c>
      <c r="H291" s="3">
        <f>SUM(H292:H293)</f>
        <v>1318280</v>
      </c>
      <c r="L291" s="13"/>
      <c r="M291" s="13"/>
    </row>
    <row r="292" spans="1:13" x14ac:dyDescent="0.2">
      <c r="A292" s="68">
        <v>831510</v>
      </c>
      <c r="B292" s="10" t="s">
        <v>312</v>
      </c>
      <c r="C292" s="10">
        <v>585478</v>
      </c>
      <c r="D292" s="10">
        <v>701403</v>
      </c>
      <c r="E292" s="10">
        <v>0</v>
      </c>
      <c r="F292" s="10">
        <f>+C292+D292-E292</f>
        <v>1286881</v>
      </c>
      <c r="G292" s="10">
        <v>0</v>
      </c>
      <c r="H292" s="12">
        <f>+F292</f>
        <v>1286881</v>
      </c>
    </row>
    <row r="293" spans="1:13" x14ac:dyDescent="0.2">
      <c r="A293" s="68">
        <v>831536</v>
      </c>
      <c r="B293" s="10" t="s">
        <v>262</v>
      </c>
      <c r="C293" s="10">
        <v>31399</v>
      </c>
      <c r="D293" s="10">
        <v>0</v>
      </c>
      <c r="E293" s="10">
        <v>0</v>
      </c>
      <c r="F293" s="10">
        <f>+C293+D293-E293</f>
        <v>31399</v>
      </c>
      <c r="G293" s="10">
        <v>0</v>
      </c>
      <c r="H293" s="12">
        <f>+F293</f>
        <v>31399</v>
      </c>
    </row>
    <row r="294" spans="1:13" s="7" customFormat="1" x14ac:dyDescent="0.2">
      <c r="A294" s="67">
        <v>836100</v>
      </c>
      <c r="B294" s="2" t="s">
        <v>311</v>
      </c>
      <c r="C294" s="2">
        <v>109433</v>
      </c>
      <c r="D294" s="2">
        <f>+D295</f>
        <v>0</v>
      </c>
      <c r="E294" s="2">
        <f>+E295</f>
        <v>0</v>
      </c>
      <c r="F294" s="2">
        <f>+F295</f>
        <v>109433</v>
      </c>
      <c r="G294" s="2">
        <f>+G295</f>
        <v>0</v>
      </c>
      <c r="H294" s="3">
        <f>+H295</f>
        <v>109433</v>
      </c>
      <c r="L294" s="13"/>
      <c r="M294" s="13"/>
    </row>
    <row r="295" spans="1:13" x14ac:dyDescent="0.2">
      <c r="A295" s="68">
        <v>836101</v>
      </c>
      <c r="B295" s="10" t="s">
        <v>310</v>
      </c>
      <c r="C295" s="10">
        <v>109433</v>
      </c>
      <c r="D295" s="10">
        <v>0</v>
      </c>
      <c r="E295" s="10">
        <v>0</v>
      </c>
      <c r="F295" s="10">
        <f>+C295+D295-E295</f>
        <v>109433</v>
      </c>
      <c r="G295" s="10">
        <v>0</v>
      </c>
      <c r="H295" s="12">
        <f>+F295</f>
        <v>109433</v>
      </c>
    </row>
    <row r="296" spans="1:13" s="7" customFormat="1" x14ac:dyDescent="0.2">
      <c r="A296" s="67">
        <v>890000</v>
      </c>
      <c r="B296" s="2" t="s">
        <v>195</v>
      </c>
      <c r="C296" s="2">
        <v>-1023257</v>
      </c>
      <c r="D296" s="2">
        <f>SUM(D297+D299)</f>
        <v>0</v>
      </c>
      <c r="E296" s="2">
        <f>SUM(E297+E299)</f>
        <v>701403</v>
      </c>
      <c r="F296" s="2">
        <f>SUM(F297+F299)</f>
        <v>-1724660</v>
      </c>
      <c r="G296" s="2">
        <f>SUM(G297+G299)</f>
        <v>0</v>
      </c>
      <c r="H296" s="3">
        <f>SUM(H297+H299)</f>
        <v>-1724660</v>
      </c>
      <c r="L296" s="13"/>
      <c r="M296" s="13"/>
    </row>
    <row r="297" spans="1:13" s="7" customFormat="1" x14ac:dyDescent="0.2">
      <c r="A297" s="67">
        <v>890500</v>
      </c>
      <c r="B297" s="2" t="s">
        <v>196</v>
      </c>
      <c r="C297" s="2">
        <v>-296947</v>
      </c>
      <c r="D297" s="2">
        <f>SUM(D298)</f>
        <v>0</v>
      </c>
      <c r="E297" s="2">
        <f>SUM(E298)</f>
        <v>0</v>
      </c>
      <c r="F297" s="2">
        <f>SUM(F298)</f>
        <v>-296947</v>
      </c>
      <c r="G297" s="2">
        <f>SUM(G298)</f>
        <v>0</v>
      </c>
      <c r="H297" s="3">
        <f>SUM(H298)</f>
        <v>-296947</v>
      </c>
      <c r="L297" s="13"/>
      <c r="M297" s="13"/>
    </row>
    <row r="298" spans="1:13" x14ac:dyDescent="0.2">
      <c r="A298" s="68">
        <v>890506</v>
      </c>
      <c r="B298" s="10" t="s">
        <v>309</v>
      </c>
      <c r="C298" s="10">
        <v>-296947</v>
      </c>
      <c r="D298" s="10">
        <v>0</v>
      </c>
      <c r="E298" s="10">
        <v>0</v>
      </c>
      <c r="F298" s="10">
        <f>+C298+D298-E298</f>
        <v>-296947</v>
      </c>
      <c r="G298" s="10">
        <v>0</v>
      </c>
      <c r="H298" s="12">
        <f>+F298</f>
        <v>-296947</v>
      </c>
    </row>
    <row r="299" spans="1:13" s="7" customFormat="1" x14ac:dyDescent="0.2">
      <c r="A299" s="67">
        <v>891500</v>
      </c>
      <c r="B299" s="2" t="s">
        <v>197</v>
      </c>
      <c r="C299" s="2">
        <v>-726310</v>
      </c>
      <c r="D299" s="2">
        <f>SUM(D300:D301)</f>
        <v>0</v>
      </c>
      <c r="E299" s="2">
        <f>SUM(E300:E301)</f>
        <v>701403</v>
      </c>
      <c r="F299" s="2">
        <f>+C299+D299-E299</f>
        <v>-1427713</v>
      </c>
      <c r="G299" s="2">
        <f>SUM(G300:G301)</f>
        <v>0</v>
      </c>
      <c r="H299" s="3">
        <f>SUM(H300:H301)</f>
        <v>-1427713</v>
      </c>
      <c r="L299" s="13"/>
      <c r="M299" s="13"/>
    </row>
    <row r="300" spans="1:13" x14ac:dyDescent="0.2">
      <c r="A300" s="68">
        <v>891506</v>
      </c>
      <c r="B300" s="10" t="s">
        <v>198</v>
      </c>
      <c r="C300" s="10">
        <v>-616877</v>
      </c>
      <c r="D300" s="10">
        <v>0</v>
      </c>
      <c r="E300" s="10">
        <v>701403</v>
      </c>
      <c r="F300" s="10">
        <f>+C300+D300-E300</f>
        <v>-1318280</v>
      </c>
      <c r="G300" s="10">
        <v>0</v>
      </c>
      <c r="H300" s="12">
        <f>+F300</f>
        <v>-1318280</v>
      </c>
    </row>
    <row r="301" spans="1:13" x14ac:dyDescent="0.2">
      <c r="A301" s="68">
        <v>891521</v>
      </c>
      <c r="B301" s="10" t="s">
        <v>308</v>
      </c>
      <c r="C301" s="10">
        <v>-109433</v>
      </c>
      <c r="D301" s="10">
        <v>0</v>
      </c>
      <c r="E301" s="10">
        <v>0</v>
      </c>
      <c r="F301" s="10">
        <f>+C301+D301-E301</f>
        <v>-109433</v>
      </c>
      <c r="G301" s="10">
        <v>0</v>
      </c>
      <c r="H301" s="12">
        <f>+F301</f>
        <v>-109433</v>
      </c>
    </row>
    <row r="302" spans="1:13" x14ac:dyDescent="0.2">
      <c r="A302" s="67">
        <v>900000</v>
      </c>
      <c r="B302" s="2" t="s">
        <v>213</v>
      </c>
      <c r="C302" s="2">
        <v>0</v>
      </c>
      <c r="D302" s="2">
        <f>SUM(D303+D307)</f>
        <v>0</v>
      </c>
      <c r="E302" s="2">
        <f>SUM(E303+E307)</f>
        <v>0</v>
      </c>
      <c r="F302" s="2">
        <f>+C302+D302-E302</f>
        <v>0</v>
      </c>
      <c r="G302" s="2">
        <v>0</v>
      </c>
      <c r="H302" s="3">
        <f>+F302</f>
        <v>0</v>
      </c>
      <c r="I302" s="7"/>
    </row>
    <row r="303" spans="1:13" s="7" customFormat="1" x14ac:dyDescent="0.2">
      <c r="A303" s="67">
        <v>910000</v>
      </c>
      <c r="B303" s="2" t="s">
        <v>199</v>
      </c>
      <c r="C303" s="2">
        <v>4212623</v>
      </c>
      <c r="D303" s="2">
        <f>SUM(D304)</f>
        <v>0</v>
      </c>
      <c r="E303" s="2">
        <f>SUM(E304)</f>
        <v>0</v>
      </c>
      <c r="F303" s="2">
        <f>SUM(F304)</f>
        <v>4212623</v>
      </c>
      <c r="G303" s="2">
        <f>SUM(G304)</f>
        <v>0</v>
      </c>
      <c r="H303" s="3">
        <f>SUM(H304)</f>
        <v>4212623</v>
      </c>
      <c r="L303" s="13"/>
      <c r="M303" s="13"/>
    </row>
    <row r="304" spans="1:13" s="7" customFormat="1" x14ac:dyDescent="0.2">
      <c r="A304" s="67">
        <v>912000</v>
      </c>
      <c r="B304" s="2" t="s">
        <v>307</v>
      </c>
      <c r="C304" s="2">
        <v>4212623</v>
      </c>
      <c r="D304" s="2">
        <f>SUM(D305:D306)</f>
        <v>0</v>
      </c>
      <c r="E304" s="2">
        <f>SUM(E305:E306)</f>
        <v>0</v>
      </c>
      <c r="F304" s="2">
        <f>SUM(F305:F306)</f>
        <v>4212623</v>
      </c>
      <c r="G304" s="2">
        <f>SUM(G305:G306)</f>
        <v>0</v>
      </c>
      <c r="H304" s="3">
        <f>SUM(H305:H306)</f>
        <v>4212623</v>
      </c>
      <c r="L304" s="13"/>
      <c r="M304" s="13"/>
    </row>
    <row r="305" spans="1:13" x14ac:dyDescent="0.2">
      <c r="A305" s="68">
        <v>912002</v>
      </c>
      <c r="B305" s="10" t="s">
        <v>200</v>
      </c>
      <c r="C305" s="10">
        <v>1000000</v>
      </c>
      <c r="D305" s="10">
        <v>0</v>
      </c>
      <c r="E305" s="10">
        <v>0</v>
      </c>
      <c r="F305" s="10">
        <f>+C305-D305+E305</f>
        <v>1000000</v>
      </c>
      <c r="G305" s="10">
        <v>0</v>
      </c>
      <c r="H305" s="12">
        <f>+F305</f>
        <v>1000000</v>
      </c>
    </row>
    <row r="306" spans="1:13" x14ac:dyDescent="0.2">
      <c r="A306" s="68">
        <v>912004</v>
      </c>
      <c r="B306" s="10" t="s">
        <v>201</v>
      </c>
      <c r="C306" s="10">
        <v>3212623</v>
      </c>
      <c r="D306" s="10">
        <v>0</v>
      </c>
      <c r="E306" s="10">
        <v>0</v>
      </c>
      <c r="F306" s="10">
        <f>+C306-D306+E306</f>
        <v>3212623</v>
      </c>
      <c r="G306" s="10">
        <v>0</v>
      </c>
      <c r="H306" s="12">
        <f>+F306</f>
        <v>3212623</v>
      </c>
    </row>
    <row r="307" spans="1:13" s="7" customFormat="1" x14ac:dyDescent="0.2">
      <c r="A307" s="67">
        <v>990000</v>
      </c>
      <c r="B307" s="2" t="s">
        <v>202</v>
      </c>
      <c r="C307" s="2">
        <v>-4212623</v>
      </c>
      <c r="D307" s="2">
        <f>SUM(D308)</f>
        <v>0</v>
      </c>
      <c r="E307" s="2">
        <f>SUM(E308)</f>
        <v>0</v>
      </c>
      <c r="F307" s="2">
        <f t="shared" ref="F307:H308" si="21">SUM(F308)</f>
        <v>-4212623</v>
      </c>
      <c r="G307" s="2">
        <f t="shared" si="21"/>
        <v>0</v>
      </c>
      <c r="H307" s="3">
        <f t="shared" si="21"/>
        <v>-4212623</v>
      </c>
      <c r="L307" s="13"/>
      <c r="M307" s="13"/>
    </row>
    <row r="308" spans="1:13" s="7" customFormat="1" x14ac:dyDescent="0.2">
      <c r="A308" s="67">
        <v>990500</v>
      </c>
      <c r="B308" s="2" t="s">
        <v>203</v>
      </c>
      <c r="C308" s="2">
        <v>-4212623</v>
      </c>
      <c r="D308" s="2">
        <f>SUM(D309)</f>
        <v>0</v>
      </c>
      <c r="E308" s="2">
        <f>SUM(E309)</f>
        <v>0</v>
      </c>
      <c r="F308" s="2">
        <f t="shared" si="21"/>
        <v>-4212623</v>
      </c>
      <c r="G308" s="2">
        <f t="shared" si="21"/>
        <v>0</v>
      </c>
      <c r="H308" s="3">
        <f t="shared" si="21"/>
        <v>-4212623</v>
      </c>
      <c r="L308" s="13"/>
      <c r="M308" s="13"/>
    </row>
    <row r="309" spans="1:13" ht="13.5" thickBot="1" x14ac:dyDescent="0.25">
      <c r="A309" s="70">
        <v>990505</v>
      </c>
      <c r="B309" s="15" t="s">
        <v>306</v>
      </c>
      <c r="C309" s="15">
        <v>-4212623</v>
      </c>
      <c r="D309" s="15">
        <v>0</v>
      </c>
      <c r="E309" s="15">
        <v>0</v>
      </c>
      <c r="F309" s="15">
        <f>+C309-D309+E309</f>
        <v>-4212623</v>
      </c>
      <c r="G309" s="15">
        <v>0</v>
      </c>
      <c r="H309" s="16">
        <f>+F309</f>
        <v>-4212623</v>
      </c>
    </row>
    <row r="310" spans="1:13" x14ac:dyDescent="0.2">
      <c r="A310" s="71"/>
      <c r="B310" s="14"/>
      <c r="C310" s="14"/>
      <c r="D310" s="14"/>
      <c r="E310" s="14"/>
      <c r="F310" s="14"/>
      <c r="G310" s="14"/>
      <c r="H310" s="17"/>
    </row>
    <row r="311" spans="1:13" x14ac:dyDescent="0.2">
      <c r="A311" s="71"/>
      <c r="B311" s="14"/>
      <c r="C311" s="14"/>
      <c r="D311" s="14"/>
      <c r="E311" s="14"/>
      <c r="F311" s="14"/>
      <c r="G311" s="14"/>
      <c r="H311" s="17"/>
    </row>
    <row r="312" spans="1:13" x14ac:dyDescent="0.2">
      <c r="A312" s="71"/>
      <c r="B312" s="14"/>
      <c r="C312" s="14"/>
      <c r="D312" s="14"/>
      <c r="E312" s="14"/>
      <c r="F312" s="14"/>
      <c r="G312" s="14"/>
      <c r="H312" s="17"/>
    </row>
    <row r="313" spans="1:13" x14ac:dyDescent="0.2">
      <c r="A313" s="71"/>
      <c r="B313" s="14"/>
      <c r="C313" s="14"/>
      <c r="D313" s="14"/>
      <c r="E313" s="14"/>
      <c r="F313" s="14"/>
      <c r="G313" s="14"/>
      <c r="H313" s="17"/>
    </row>
    <row r="314" spans="1:13" x14ac:dyDescent="0.2">
      <c r="A314" s="71"/>
      <c r="B314" s="14"/>
      <c r="C314" s="14"/>
      <c r="D314" s="14"/>
      <c r="E314" s="14"/>
      <c r="F314" s="14"/>
      <c r="G314" s="14"/>
      <c r="H314" s="17"/>
    </row>
    <row r="315" spans="1:13" x14ac:dyDescent="0.2">
      <c r="A315" s="71"/>
      <c r="B315" s="14"/>
      <c r="C315" s="14"/>
      <c r="D315" s="14"/>
      <c r="E315" s="14"/>
      <c r="F315" s="14"/>
      <c r="G315" s="14"/>
      <c r="H315" s="17"/>
    </row>
    <row r="316" spans="1:13" x14ac:dyDescent="0.2">
      <c r="A316" s="72" t="s">
        <v>209</v>
      </c>
      <c r="B316" s="14"/>
      <c r="C316" s="14"/>
      <c r="D316" s="14"/>
      <c r="E316" s="14"/>
      <c r="F316" s="4" t="s">
        <v>204</v>
      </c>
      <c r="G316" s="18"/>
      <c r="H316" s="17"/>
    </row>
    <row r="317" spans="1:13" x14ac:dyDescent="0.2">
      <c r="A317" s="73" t="s">
        <v>211</v>
      </c>
      <c r="B317" s="14"/>
      <c r="C317" s="14"/>
      <c r="D317" s="14"/>
      <c r="E317" s="14"/>
      <c r="F317" s="4" t="s">
        <v>190</v>
      </c>
      <c r="G317" s="18"/>
      <c r="H317" s="17"/>
    </row>
    <row r="318" spans="1:13" x14ac:dyDescent="0.2">
      <c r="A318" s="74" t="s">
        <v>215</v>
      </c>
      <c r="B318" s="14"/>
      <c r="C318" s="14"/>
      <c r="D318" s="14"/>
      <c r="E318" s="14"/>
      <c r="F318" s="5" t="s">
        <v>255</v>
      </c>
      <c r="G318" s="18"/>
      <c r="H318" s="17"/>
    </row>
    <row r="319" spans="1:13" x14ac:dyDescent="0.2">
      <c r="A319" s="75"/>
      <c r="B319" s="5"/>
      <c r="C319" s="5"/>
      <c r="D319" s="14"/>
      <c r="E319" s="14"/>
      <c r="F319" s="18"/>
      <c r="G319" s="18"/>
      <c r="H319" s="17"/>
    </row>
    <row r="320" spans="1:13" x14ac:dyDescent="0.2">
      <c r="A320" s="75"/>
      <c r="B320" s="5"/>
      <c r="C320" s="5"/>
      <c r="D320" s="14"/>
      <c r="E320" s="14"/>
      <c r="F320" s="18"/>
      <c r="G320" s="18"/>
      <c r="H320" s="17"/>
    </row>
    <row r="321" spans="1:10" x14ac:dyDescent="0.2">
      <c r="A321" s="75"/>
      <c r="B321" s="4"/>
      <c r="C321" s="4"/>
      <c r="D321" s="14"/>
      <c r="E321" s="14"/>
      <c r="F321" s="18"/>
      <c r="G321" s="18"/>
      <c r="H321" s="17"/>
    </row>
    <row r="322" spans="1:10" x14ac:dyDescent="0.2">
      <c r="A322" s="85" t="s">
        <v>205</v>
      </c>
      <c r="B322" s="86"/>
      <c r="C322" s="86"/>
      <c r="D322" s="86"/>
      <c r="E322" s="86"/>
      <c r="F322" s="86"/>
      <c r="G322" s="86"/>
      <c r="H322" s="87"/>
    </row>
    <row r="323" spans="1:10" x14ac:dyDescent="0.2">
      <c r="A323" s="85" t="s">
        <v>206</v>
      </c>
      <c r="B323" s="86"/>
      <c r="C323" s="86"/>
      <c r="D323" s="86"/>
      <c r="E323" s="86"/>
      <c r="F323" s="86"/>
      <c r="G323" s="86"/>
      <c r="H323" s="87"/>
    </row>
    <row r="324" spans="1:10" x14ac:dyDescent="0.2">
      <c r="A324" s="88" t="s">
        <v>207</v>
      </c>
      <c r="B324" s="89"/>
      <c r="C324" s="89"/>
      <c r="D324" s="89"/>
      <c r="E324" s="89"/>
      <c r="F324" s="89"/>
      <c r="G324" s="89"/>
      <c r="H324" s="90"/>
    </row>
    <row r="325" spans="1:10" x14ac:dyDescent="0.2">
      <c r="A325" s="75"/>
      <c r="B325" s="14"/>
      <c r="C325" s="14"/>
      <c r="D325" s="14"/>
      <c r="E325" s="14"/>
      <c r="F325" s="18"/>
      <c r="G325" s="18"/>
      <c r="H325" s="17"/>
    </row>
    <row r="326" spans="1:10" ht="13.5" thickBot="1" x14ac:dyDescent="0.25">
      <c r="A326" s="76"/>
      <c r="B326" s="19"/>
      <c r="C326" s="19"/>
      <c r="D326" s="19"/>
      <c r="E326" s="19"/>
      <c r="F326" s="20"/>
      <c r="G326" s="20"/>
      <c r="H326" s="21"/>
    </row>
    <row r="327" spans="1:10" x14ac:dyDescent="0.2">
      <c r="A327" s="65"/>
      <c r="F327" s="22"/>
      <c r="G327" s="22"/>
    </row>
    <row r="328" spans="1:10" x14ac:dyDescent="0.2">
      <c r="A328" s="65"/>
      <c r="F328" s="22"/>
      <c r="G328" s="22"/>
    </row>
    <row r="329" spans="1:10" x14ac:dyDescent="0.2">
      <c r="A329" s="65"/>
      <c r="F329" s="22"/>
      <c r="G329" s="22"/>
    </row>
    <row r="330" spans="1:10" x14ac:dyDescent="0.2">
      <c r="A330" s="65"/>
      <c r="F330" s="22"/>
      <c r="G330" s="22"/>
    </row>
    <row r="331" spans="1:10" x14ac:dyDescent="0.2">
      <c r="A331" s="65"/>
      <c r="F331" s="22"/>
      <c r="G331" s="22"/>
      <c r="J331" s="13"/>
    </row>
    <row r="332" spans="1:10" x14ac:dyDescent="0.2">
      <c r="A332" s="65"/>
      <c r="F332" s="22"/>
      <c r="G332" s="22"/>
      <c r="J332" s="13"/>
    </row>
    <row r="333" spans="1:10" x14ac:dyDescent="0.2">
      <c r="A333" s="65"/>
      <c r="F333" s="22"/>
      <c r="G333" s="22"/>
      <c r="J333" s="13"/>
    </row>
    <row r="334" spans="1:10" x14ac:dyDescent="0.2">
      <c r="A334" s="65"/>
      <c r="F334" s="22"/>
      <c r="G334" s="22"/>
      <c r="J334" s="13"/>
    </row>
    <row r="335" spans="1:10" x14ac:dyDescent="0.2">
      <c r="A335" s="65"/>
      <c r="F335" s="22"/>
      <c r="G335" s="22"/>
      <c r="J335" s="13"/>
    </row>
    <row r="336" spans="1:10" x14ac:dyDescent="0.2">
      <c r="A336" s="65"/>
      <c r="F336" s="22"/>
      <c r="G336" s="22"/>
      <c r="J336" s="13"/>
    </row>
    <row r="337" spans="1:10" x14ac:dyDescent="0.2">
      <c r="A337" s="65"/>
      <c r="F337" s="22"/>
      <c r="G337" s="22"/>
      <c r="J337" s="13"/>
    </row>
  </sheetData>
  <autoFilter ref="A6:J309"/>
  <mergeCells count="10">
    <mergeCell ref="A322:H322"/>
    <mergeCell ref="A323:H323"/>
    <mergeCell ref="A324:H324"/>
    <mergeCell ref="A1:A4"/>
    <mergeCell ref="B1:F2"/>
    <mergeCell ref="G1:H1"/>
    <mergeCell ref="B3:F3"/>
    <mergeCell ref="G3:H3"/>
    <mergeCell ref="B4:F4"/>
    <mergeCell ref="G4:H4"/>
  </mergeCells>
  <phoneticPr fontId="4" type="noConversion"/>
  <hyperlinks>
    <hyperlink ref="C321" r:id="rId1" display="enovoa@unillanos.edu.co"/>
    <hyperlink ref="C322" r:id="rId2" display="www.unillanos.edu.co"/>
  </hyperlinks>
  <printOptions horizontalCentered="1"/>
  <pageMargins left="0.78740157480314965" right="0.78740157480314965" top="0.98425196850393704" bottom="0.59055118110236227" header="0" footer="0"/>
  <pageSetup scale="85" orientation="landscape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showGridLines="0" topLeftCell="A43" workbookViewId="0">
      <selection activeCell="D7" sqref="D7"/>
    </sheetView>
  </sheetViews>
  <sheetFormatPr baseColWidth="10" defaultRowHeight="14.25" x14ac:dyDescent="0.2"/>
  <cols>
    <col min="1" max="1" width="14.28515625" style="25" customWidth="1"/>
    <col min="2" max="2" width="65.42578125" style="25" customWidth="1"/>
    <col min="3" max="3" width="12.5703125" style="39" customWidth="1"/>
    <col min="4" max="4" width="38.42578125" style="25" customWidth="1"/>
    <col min="5" max="5" width="13.42578125" style="34" customWidth="1"/>
    <col min="6" max="6" width="15.5703125" style="34" customWidth="1"/>
    <col min="7" max="7" width="11.42578125" style="25"/>
    <col min="8" max="8" width="13" style="25" bestFit="1" customWidth="1"/>
    <col min="9" max="251" width="11.42578125" style="25"/>
    <col min="252" max="252" width="14.28515625" style="25" customWidth="1"/>
    <col min="253" max="253" width="67.28515625" style="25" bestFit="1" customWidth="1"/>
    <col min="254" max="254" width="12.5703125" style="25" customWidth="1"/>
    <col min="255" max="255" width="38.42578125" style="25" customWidth="1"/>
    <col min="256" max="256" width="13.42578125" style="25" customWidth="1"/>
    <col min="257" max="257" width="15.5703125" style="25" customWidth="1"/>
    <col min="258" max="258" width="19.7109375" style="25" bestFit="1" customWidth="1"/>
    <col min="259" max="259" width="15.5703125" style="25" bestFit="1" customWidth="1"/>
    <col min="260" max="260" width="13" style="25" bestFit="1" customWidth="1"/>
    <col min="261" max="261" width="16.42578125" style="25" bestFit="1" customWidth="1"/>
    <col min="262" max="507" width="11.42578125" style="25"/>
    <col min="508" max="508" width="14.28515625" style="25" customWidth="1"/>
    <col min="509" max="509" width="67.28515625" style="25" bestFit="1" customWidth="1"/>
    <col min="510" max="510" width="12.5703125" style="25" customWidth="1"/>
    <col min="511" max="511" width="38.42578125" style="25" customWidth="1"/>
    <col min="512" max="512" width="13.42578125" style="25" customWidth="1"/>
    <col min="513" max="513" width="15.5703125" style="25" customWidth="1"/>
    <col min="514" max="514" width="19.7109375" style="25" bestFit="1" customWidth="1"/>
    <col min="515" max="515" width="15.5703125" style="25" bestFit="1" customWidth="1"/>
    <col min="516" max="516" width="13" style="25" bestFit="1" customWidth="1"/>
    <col min="517" max="517" width="16.42578125" style="25" bestFit="1" customWidth="1"/>
    <col min="518" max="763" width="11.42578125" style="25"/>
    <col min="764" max="764" width="14.28515625" style="25" customWidth="1"/>
    <col min="765" max="765" width="67.28515625" style="25" bestFit="1" customWidth="1"/>
    <col min="766" max="766" width="12.5703125" style="25" customWidth="1"/>
    <col min="767" max="767" width="38.42578125" style="25" customWidth="1"/>
    <col min="768" max="768" width="13.42578125" style="25" customWidth="1"/>
    <col min="769" max="769" width="15.5703125" style="25" customWidth="1"/>
    <col min="770" max="770" width="19.7109375" style="25" bestFit="1" customWidth="1"/>
    <col min="771" max="771" width="15.5703125" style="25" bestFit="1" customWidth="1"/>
    <col min="772" max="772" width="13" style="25" bestFit="1" customWidth="1"/>
    <col min="773" max="773" width="16.42578125" style="25" bestFit="1" customWidth="1"/>
    <col min="774" max="1019" width="11.42578125" style="25"/>
    <col min="1020" max="1020" width="14.28515625" style="25" customWidth="1"/>
    <col min="1021" max="1021" width="67.28515625" style="25" bestFit="1" customWidth="1"/>
    <col min="1022" max="1022" width="12.5703125" style="25" customWidth="1"/>
    <col min="1023" max="1023" width="38.42578125" style="25" customWidth="1"/>
    <col min="1024" max="1024" width="13.42578125" style="25" customWidth="1"/>
    <col min="1025" max="1025" width="15.5703125" style="25" customWidth="1"/>
    <col min="1026" max="1026" width="19.7109375" style="25" bestFit="1" customWidth="1"/>
    <col min="1027" max="1027" width="15.5703125" style="25" bestFit="1" customWidth="1"/>
    <col min="1028" max="1028" width="13" style="25" bestFit="1" customWidth="1"/>
    <col min="1029" max="1029" width="16.42578125" style="25" bestFit="1" customWidth="1"/>
    <col min="1030" max="1275" width="11.42578125" style="25"/>
    <col min="1276" max="1276" width="14.28515625" style="25" customWidth="1"/>
    <col min="1277" max="1277" width="67.28515625" style="25" bestFit="1" customWidth="1"/>
    <col min="1278" max="1278" width="12.5703125" style="25" customWidth="1"/>
    <col min="1279" max="1279" width="38.42578125" style="25" customWidth="1"/>
    <col min="1280" max="1280" width="13.42578125" style="25" customWidth="1"/>
    <col min="1281" max="1281" width="15.5703125" style="25" customWidth="1"/>
    <col min="1282" max="1282" width="19.7109375" style="25" bestFit="1" customWidth="1"/>
    <col min="1283" max="1283" width="15.5703125" style="25" bestFit="1" customWidth="1"/>
    <col min="1284" max="1284" width="13" style="25" bestFit="1" customWidth="1"/>
    <col min="1285" max="1285" width="16.42578125" style="25" bestFit="1" customWidth="1"/>
    <col min="1286" max="1531" width="11.42578125" style="25"/>
    <col min="1532" max="1532" width="14.28515625" style="25" customWidth="1"/>
    <col min="1533" max="1533" width="67.28515625" style="25" bestFit="1" customWidth="1"/>
    <col min="1534" max="1534" width="12.5703125" style="25" customWidth="1"/>
    <col min="1535" max="1535" width="38.42578125" style="25" customWidth="1"/>
    <col min="1536" max="1536" width="13.42578125" style="25" customWidth="1"/>
    <col min="1537" max="1537" width="15.5703125" style="25" customWidth="1"/>
    <col min="1538" max="1538" width="19.7109375" style="25" bestFit="1" customWidth="1"/>
    <col min="1539" max="1539" width="15.5703125" style="25" bestFit="1" customWidth="1"/>
    <col min="1540" max="1540" width="13" style="25" bestFit="1" customWidth="1"/>
    <col min="1541" max="1541" width="16.42578125" style="25" bestFit="1" customWidth="1"/>
    <col min="1542" max="1787" width="11.42578125" style="25"/>
    <col min="1788" max="1788" width="14.28515625" style="25" customWidth="1"/>
    <col min="1789" max="1789" width="67.28515625" style="25" bestFit="1" customWidth="1"/>
    <col min="1790" max="1790" width="12.5703125" style="25" customWidth="1"/>
    <col min="1791" max="1791" width="38.42578125" style="25" customWidth="1"/>
    <col min="1792" max="1792" width="13.42578125" style="25" customWidth="1"/>
    <col min="1793" max="1793" width="15.5703125" style="25" customWidth="1"/>
    <col min="1794" max="1794" width="19.7109375" style="25" bestFit="1" customWidth="1"/>
    <col min="1795" max="1795" width="15.5703125" style="25" bestFit="1" customWidth="1"/>
    <col min="1796" max="1796" width="13" style="25" bestFit="1" customWidth="1"/>
    <col min="1797" max="1797" width="16.42578125" style="25" bestFit="1" customWidth="1"/>
    <col min="1798" max="2043" width="11.42578125" style="25"/>
    <col min="2044" max="2044" width="14.28515625" style="25" customWidth="1"/>
    <col min="2045" max="2045" width="67.28515625" style="25" bestFit="1" customWidth="1"/>
    <col min="2046" max="2046" width="12.5703125" style="25" customWidth="1"/>
    <col min="2047" max="2047" width="38.42578125" style="25" customWidth="1"/>
    <col min="2048" max="2048" width="13.42578125" style="25" customWidth="1"/>
    <col min="2049" max="2049" width="15.5703125" style="25" customWidth="1"/>
    <col min="2050" max="2050" width="19.7109375" style="25" bestFit="1" customWidth="1"/>
    <col min="2051" max="2051" width="15.5703125" style="25" bestFit="1" customWidth="1"/>
    <col min="2052" max="2052" width="13" style="25" bestFit="1" customWidth="1"/>
    <col min="2053" max="2053" width="16.42578125" style="25" bestFit="1" customWidth="1"/>
    <col min="2054" max="2299" width="11.42578125" style="25"/>
    <col min="2300" max="2300" width="14.28515625" style="25" customWidth="1"/>
    <col min="2301" max="2301" width="67.28515625" style="25" bestFit="1" customWidth="1"/>
    <col min="2302" max="2302" width="12.5703125" style="25" customWidth="1"/>
    <col min="2303" max="2303" width="38.42578125" style="25" customWidth="1"/>
    <col min="2304" max="2304" width="13.42578125" style="25" customWidth="1"/>
    <col min="2305" max="2305" width="15.5703125" style="25" customWidth="1"/>
    <col min="2306" max="2306" width="19.7109375" style="25" bestFit="1" customWidth="1"/>
    <col min="2307" max="2307" width="15.5703125" style="25" bestFit="1" customWidth="1"/>
    <col min="2308" max="2308" width="13" style="25" bestFit="1" customWidth="1"/>
    <col min="2309" max="2309" width="16.42578125" style="25" bestFit="1" customWidth="1"/>
    <col min="2310" max="2555" width="11.42578125" style="25"/>
    <col min="2556" max="2556" width="14.28515625" style="25" customWidth="1"/>
    <col min="2557" max="2557" width="67.28515625" style="25" bestFit="1" customWidth="1"/>
    <col min="2558" max="2558" width="12.5703125" style="25" customWidth="1"/>
    <col min="2559" max="2559" width="38.42578125" style="25" customWidth="1"/>
    <col min="2560" max="2560" width="13.42578125" style="25" customWidth="1"/>
    <col min="2561" max="2561" width="15.5703125" style="25" customWidth="1"/>
    <col min="2562" max="2562" width="19.7109375" style="25" bestFit="1" customWidth="1"/>
    <col min="2563" max="2563" width="15.5703125" style="25" bestFit="1" customWidth="1"/>
    <col min="2564" max="2564" width="13" style="25" bestFit="1" customWidth="1"/>
    <col min="2565" max="2565" width="16.42578125" style="25" bestFit="1" customWidth="1"/>
    <col min="2566" max="2811" width="11.42578125" style="25"/>
    <col min="2812" max="2812" width="14.28515625" style="25" customWidth="1"/>
    <col min="2813" max="2813" width="67.28515625" style="25" bestFit="1" customWidth="1"/>
    <col min="2814" max="2814" width="12.5703125" style="25" customWidth="1"/>
    <col min="2815" max="2815" width="38.42578125" style="25" customWidth="1"/>
    <col min="2816" max="2816" width="13.42578125" style="25" customWidth="1"/>
    <col min="2817" max="2817" width="15.5703125" style="25" customWidth="1"/>
    <col min="2818" max="2818" width="19.7109375" style="25" bestFit="1" customWidth="1"/>
    <col min="2819" max="2819" width="15.5703125" style="25" bestFit="1" customWidth="1"/>
    <col min="2820" max="2820" width="13" style="25" bestFit="1" customWidth="1"/>
    <col min="2821" max="2821" width="16.42578125" style="25" bestFit="1" customWidth="1"/>
    <col min="2822" max="3067" width="11.42578125" style="25"/>
    <col min="3068" max="3068" width="14.28515625" style="25" customWidth="1"/>
    <col min="3069" max="3069" width="67.28515625" style="25" bestFit="1" customWidth="1"/>
    <col min="3070" max="3070" width="12.5703125" style="25" customWidth="1"/>
    <col min="3071" max="3071" width="38.42578125" style="25" customWidth="1"/>
    <col min="3072" max="3072" width="13.42578125" style="25" customWidth="1"/>
    <col min="3073" max="3073" width="15.5703125" style="25" customWidth="1"/>
    <col min="3074" max="3074" width="19.7109375" style="25" bestFit="1" customWidth="1"/>
    <col min="3075" max="3075" width="15.5703125" style="25" bestFit="1" customWidth="1"/>
    <col min="3076" max="3076" width="13" style="25" bestFit="1" customWidth="1"/>
    <col min="3077" max="3077" width="16.42578125" style="25" bestFit="1" customWidth="1"/>
    <col min="3078" max="3323" width="11.42578125" style="25"/>
    <col min="3324" max="3324" width="14.28515625" style="25" customWidth="1"/>
    <col min="3325" max="3325" width="67.28515625" style="25" bestFit="1" customWidth="1"/>
    <col min="3326" max="3326" width="12.5703125" style="25" customWidth="1"/>
    <col min="3327" max="3327" width="38.42578125" style="25" customWidth="1"/>
    <col min="3328" max="3328" width="13.42578125" style="25" customWidth="1"/>
    <col min="3329" max="3329" width="15.5703125" style="25" customWidth="1"/>
    <col min="3330" max="3330" width="19.7109375" style="25" bestFit="1" customWidth="1"/>
    <col min="3331" max="3331" width="15.5703125" style="25" bestFit="1" customWidth="1"/>
    <col min="3332" max="3332" width="13" style="25" bestFit="1" customWidth="1"/>
    <col min="3333" max="3333" width="16.42578125" style="25" bestFit="1" customWidth="1"/>
    <col min="3334" max="3579" width="11.42578125" style="25"/>
    <col min="3580" max="3580" width="14.28515625" style="25" customWidth="1"/>
    <col min="3581" max="3581" width="67.28515625" style="25" bestFit="1" customWidth="1"/>
    <col min="3582" max="3582" width="12.5703125" style="25" customWidth="1"/>
    <col min="3583" max="3583" width="38.42578125" style="25" customWidth="1"/>
    <col min="3584" max="3584" width="13.42578125" style="25" customWidth="1"/>
    <col min="3585" max="3585" width="15.5703125" style="25" customWidth="1"/>
    <col min="3586" max="3586" width="19.7109375" style="25" bestFit="1" customWidth="1"/>
    <col min="3587" max="3587" width="15.5703125" style="25" bestFit="1" customWidth="1"/>
    <col min="3588" max="3588" width="13" style="25" bestFit="1" customWidth="1"/>
    <col min="3589" max="3589" width="16.42578125" style="25" bestFit="1" customWidth="1"/>
    <col min="3590" max="3835" width="11.42578125" style="25"/>
    <col min="3836" max="3836" width="14.28515625" style="25" customWidth="1"/>
    <col min="3837" max="3837" width="67.28515625" style="25" bestFit="1" customWidth="1"/>
    <col min="3838" max="3838" width="12.5703125" style="25" customWidth="1"/>
    <col min="3839" max="3839" width="38.42578125" style="25" customWidth="1"/>
    <col min="3840" max="3840" width="13.42578125" style="25" customWidth="1"/>
    <col min="3841" max="3841" width="15.5703125" style="25" customWidth="1"/>
    <col min="3842" max="3842" width="19.7109375" style="25" bestFit="1" customWidth="1"/>
    <col min="3843" max="3843" width="15.5703125" style="25" bestFit="1" customWidth="1"/>
    <col min="3844" max="3844" width="13" style="25" bestFit="1" customWidth="1"/>
    <col min="3845" max="3845" width="16.42578125" style="25" bestFit="1" customWidth="1"/>
    <col min="3846" max="4091" width="11.42578125" style="25"/>
    <col min="4092" max="4092" width="14.28515625" style="25" customWidth="1"/>
    <col min="4093" max="4093" width="67.28515625" style="25" bestFit="1" customWidth="1"/>
    <col min="4094" max="4094" width="12.5703125" style="25" customWidth="1"/>
    <col min="4095" max="4095" width="38.42578125" style="25" customWidth="1"/>
    <col min="4096" max="4096" width="13.42578125" style="25" customWidth="1"/>
    <col min="4097" max="4097" width="15.5703125" style="25" customWidth="1"/>
    <col min="4098" max="4098" width="19.7109375" style="25" bestFit="1" customWidth="1"/>
    <col min="4099" max="4099" width="15.5703125" style="25" bestFit="1" customWidth="1"/>
    <col min="4100" max="4100" width="13" style="25" bestFit="1" customWidth="1"/>
    <col min="4101" max="4101" width="16.42578125" style="25" bestFit="1" customWidth="1"/>
    <col min="4102" max="4347" width="11.42578125" style="25"/>
    <col min="4348" max="4348" width="14.28515625" style="25" customWidth="1"/>
    <col min="4349" max="4349" width="67.28515625" style="25" bestFit="1" customWidth="1"/>
    <col min="4350" max="4350" width="12.5703125" style="25" customWidth="1"/>
    <col min="4351" max="4351" width="38.42578125" style="25" customWidth="1"/>
    <col min="4352" max="4352" width="13.42578125" style="25" customWidth="1"/>
    <col min="4353" max="4353" width="15.5703125" style="25" customWidth="1"/>
    <col min="4354" max="4354" width="19.7109375" style="25" bestFit="1" customWidth="1"/>
    <col min="4355" max="4355" width="15.5703125" style="25" bestFit="1" customWidth="1"/>
    <col min="4356" max="4356" width="13" style="25" bestFit="1" customWidth="1"/>
    <col min="4357" max="4357" width="16.42578125" style="25" bestFit="1" customWidth="1"/>
    <col min="4358" max="4603" width="11.42578125" style="25"/>
    <col min="4604" max="4604" width="14.28515625" style="25" customWidth="1"/>
    <col min="4605" max="4605" width="67.28515625" style="25" bestFit="1" customWidth="1"/>
    <col min="4606" max="4606" width="12.5703125" style="25" customWidth="1"/>
    <col min="4607" max="4607" width="38.42578125" style="25" customWidth="1"/>
    <col min="4608" max="4608" width="13.42578125" style="25" customWidth="1"/>
    <col min="4609" max="4609" width="15.5703125" style="25" customWidth="1"/>
    <col min="4610" max="4610" width="19.7109375" style="25" bestFit="1" customWidth="1"/>
    <col min="4611" max="4611" width="15.5703125" style="25" bestFit="1" customWidth="1"/>
    <col min="4612" max="4612" width="13" style="25" bestFit="1" customWidth="1"/>
    <col min="4613" max="4613" width="16.42578125" style="25" bestFit="1" customWidth="1"/>
    <col min="4614" max="4859" width="11.42578125" style="25"/>
    <col min="4860" max="4860" width="14.28515625" style="25" customWidth="1"/>
    <col min="4861" max="4861" width="67.28515625" style="25" bestFit="1" customWidth="1"/>
    <col min="4862" max="4862" width="12.5703125" style="25" customWidth="1"/>
    <col min="4863" max="4863" width="38.42578125" style="25" customWidth="1"/>
    <col min="4864" max="4864" width="13.42578125" style="25" customWidth="1"/>
    <col min="4865" max="4865" width="15.5703125" style="25" customWidth="1"/>
    <col min="4866" max="4866" width="19.7109375" style="25" bestFit="1" customWidth="1"/>
    <col min="4867" max="4867" width="15.5703125" style="25" bestFit="1" customWidth="1"/>
    <col min="4868" max="4868" width="13" style="25" bestFit="1" customWidth="1"/>
    <col min="4869" max="4869" width="16.42578125" style="25" bestFit="1" customWidth="1"/>
    <col min="4870" max="5115" width="11.42578125" style="25"/>
    <col min="5116" max="5116" width="14.28515625" style="25" customWidth="1"/>
    <col min="5117" max="5117" width="67.28515625" style="25" bestFit="1" customWidth="1"/>
    <col min="5118" max="5118" width="12.5703125" style="25" customWidth="1"/>
    <col min="5119" max="5119" width="38.42578125" style="25" customWidth="1"/>
    <col min="5120" max="5120" width="13.42578125" style="25" customWidth="1"/>
    <col min="5121" max="5121" width="15.5703125" style="25" customWidth="1"/>
    <col min="5122" max="5122" width="19.7109375" style="25" bestFit="1" customWidth="1"/>
    <col min="5123" max="5123" width="15.5703125" style="25" bestFit="1" customWidth="1"/>
    <col min="5124" max="5124" width="13" style="25" bestFit="1" customWidth="1"/>
    <col min="5125" max="5125" width="16.42578125" style="25" bestFit="1" customWidth="1"/>
    <col min="5126" max="5371" width="11.42578125" style="25"/>
    <col min="5372" max="5372" width="14.28515625" style="25" customWidth="1"/>
    <col min="5373" max="5373" width="67.28515625" style="25" bestFit="1" customWidth="1"/>
    <col min="5374" max="5374" width="12.5703125" style="25" customWidth="1"/>
    <col min="5375" max="5375" width="38.42578125" style="25" customWidth="1"/>
    <col min="5376" max="5376" width="13.42578125" style="25" customWidth="1"/>
    <col min="5377" max="5377" width="15.5703125" style="25" customWidth="1"/>
    <col min="5378" max="5378" width="19.7109375" style="25" bestFit="1" customWidth="1"/>
    <col min="5379" max="5379" width="15.5703125" style="25" bestFit="1" customWidth="1"/>
    <col min="5380" max="5380" width="13" style="25" bestFit="1" customWidth="1"/>
    <col min="5381" max="5381" width="16.42578125" style="25" bestFit="1" customWidth="1"/>
    <col min="5382" max="5627" width="11.42578125" style="25"/>
    <col min="5628" max="5628" width="14.28515625" style="25" customWidth="1"/>
    <col min="5629" max="5629" width="67.28515625" style="25" bestFit="1" customWidth="1"/>
    <col min="5630" max="5630" width="12.5703125" style="25" customWidth="1"/>
    <col min="5631" max="5631" width="38.42578125" style="25" customWidth="1"/>
    <col min="5632" max="5632" width="13.42578125" style="25" customWidth="1"/>
    <col min="5633" max="5633" width="15.5703125" style="25" customWidth="1"/>
    <col min="5634" max="5634" width="19.7109375" style="25" bestFit="1" customWidth="1"/>
    <col min="5635" max="5635" width="15.5703125" style="25" bestFit="1" customWidth="1"/>
    <col min="5636" max="5636" width="13" style="25" bestFit="1" customWidth="1"/>
    <col min="5637" max="5637" width="16.42578125" style="25" bestFit="1" customWidth="1"/>
    <col min="5638" max="5883" width="11.42578125" style="25"/>
    <col min="5884" max="5884" width="14.28515625" style="25" customWidth="1"/>
    <col min="5885" max="5885" width="67.28515625" style="25" bestFit="1" customWidth="1"/>
    <col min="5886" max="5886" width="12.5703125" style="25" customWidth="1"/>
    <col min="5887" max="5887" width="38.42578125" style="25" customWidth="1"/>
    <col min="5888" max="5888" width="13.42578125" style="25" customWidth="1"/>
    <col min="5889" max="5889" width="15.5703125" style="25" customWidth="1"/>
    <col min="5890" max="5890" width="19.7109375" style="25" bestFit="1" customWidth="1"/>
    <col min="5891" max="5891" width="15.5703125" style="25" bestFit="1" customWidth="1"/>
    <col min="5892" max="5892" width="13" style="25" bestFit="1" customWidth="1"/>
    <col min="5893" max="5893" width="16.42578125" style="25" bestFit="1" customWidth="1"/>
    <col min="5894" max="6139" width="11.42578125" style="25"/>
    <col min="6140" max="6140" width="14.28515625" style="25" customWidth="1"/>
    <col min="6141" max="6141" width="67.28515625" style="25" bestFit="1" customWidth="1"/>
    <col min="6142" max="6142" width="12.5703125" style="25" customWidth="1"/>
    <col min="6143" max="6143" width="38.42578125" style="25" customWidth="1"/>
    <col min="6144" max="6144" width="13.42578125" style="25" customWidth="1"/>
    <col min="6145" max="6145" width="15.5703125" style="25" customWidth="1"/>
    <col min="6146" max="6146" width="19.7109375" style="25" bestFit="1" customWidth="1"/>
    <col min="6147" max="6147" width="15.5703125" style="25" bestFit="1" customWidth="1"/>
    <col min="6148" max="6148" width="13" style="25" bestFit="1" customWidth="1"/>
    <col min="6149" max="6149" width="16.42578125" style="25" bestFit="1" customWidth="1"/>
    <col min="6150" max="6395" width="11.42578125" style="25"/>
    <col min="6396" max="6396" width="14.28515625" style="25" customWidth="1"/>
    <col min="6397" max="6397" width="67.28515625" style="25" bestFit="1" customWidth="1"/>
    <col min="6398" max="6398" width="12.5703125" style="25" customWidth="1"/>
    <col min="6399" max="6399" width="38.42578125" style="25" customWidth="1"/>
    <col min="6400" max="6400" width="13.42578125" style="25" customWidth="1"/>
    <col min="6401" max="6401" width="15.5703125" style="25" customWidth="1"/>
    <col min="6402" max="6402" width="19.7109375" style="25" bestFit="1" customWidth="1"/>
    <col min="6403" max="6403" width="15.5703125" style="25" bestFit="1" customWidth="1"/>
    <col min="6404" max="6404" width="13" style="25" bestFit="1" customWidth="1"/>
    <col min="6405" max="6405" width="16.42578125" style="25" bestFit="1" customWidth="1"/>
    <col min="6406" max="6651" width="11.42578125" style="25"/>
    <col min="6652" max="6652" width="14.28515625" style="25" customWidth="1"/>
    <col min="6653" max="6653" width="67.28515625" style="25" bestFit="1" customWidth="1"/>
    <col min="6654" max="6654" width="12.5703125" style="25" customWidth="1"/>
    <col min="6655" max="6655" width="38.42578125" style="25" customWidth="1"/>
    <col min="6656" max="6656" width="13.42578125" style="25" customWidth="1"/>
    <col min="6657" max="6657" width="15.5703125" style="25" customWidth="1"/>
    <col min="6658" max="6658" width="19.7109375" style="25" bestFit="1" customWidth="1"/>
    <col min="6659" max="6659" width="15.5703125" style="25" bestFit="1" customWidth="1"/>
    <col min="6660" max="6660" width="13" style="25" bestFit="1" customWidth="1"/>
    <col min="6661" max="6661" width="16.42578125" style="25" bestFit="1" customWidth="1"/>
    <col min="6662" max="6907" width="11.42578125" style="25"/>
    <col min="6908" max="6908" width="14.28515625" style="25" customWidth="1"/>
    <col min="6909" max="6909" width="67.28515625" style="25" bestFit="1" customWidth="1"/>
    <col min="6910" max="6910" width="12.5703125" style="25" customWidth="1"/>
    <col min="6911" max="6911" width="38.42578125" style="25" customWidth="1"/>
    <col min="6912" max="6912" width="13.42578125" style="25" customWidth="1"/>
    <col min="6913" max="6913" width="15.5703125" style="25" customWidth="1"/>
    <col min="6914" max="6914" width="19.7109375" style="25" bestFit="1" customWidth="1"/>
    <col min="6915" max="6915" width="15.5703125" style="25" bestFit="1" customWidth="1"/>
    <col min="6916" max="6916" width="13" style="25" bestFit="1" customWidth="1"/>
    <col min="6917" max="6917" width="16.42578125" style="25" bestFit="1" customWidth="1"/>
    <col min="6918" max="7163" width="11.42578125" style="25"/>
    <col min="7164" max="7164" width="14.28515625" style="25" customWidth="1"/>
    <col min="7165" max="7165" width="67.28515625" style="25" bestFit="1" customWidth="1"/>
    <col min="7166" max="7166" width="12.5703125" style="25" customWidth="1"/>
    <col min="7167" max="7167" width="38.42578125" style="25" customWidth="1"/>
    <col min="7168" max="7168" width="13.42578125" style="25" customWidth="1"/>
    <col min="7169" max="7169" width="15.5703125" style="25" customWidth="1"/>
    <col min="7170" max="7170" width="19.7109375" style="25" bestFit="1" customWidth="1"/>
    <col min="7171" max="7171" width="15.5703125" style="25" bestFit="1" customWidth="1"/>
    <col min="7172" max="7172" width="13" style="25" bestFit="1" customWidth="1"/>
    <col min="7173" max="7173" width="16.42578125" style="25" bestFit="1" customWidth="1"/>
    <col min="7174" max="7419" width="11.42578125" style="25"/>
    <col min="7420" max="7420" width="14.28515625" style="25" customWidth="1"/>
    <col min="7421" max="7421" width="67.28515625" style="25" bestFit="1" customWidth="1"/>
    <col min="7422" max="7422" width="12.5703125" style="25" customWidth="1"/>
    <col min="7423" max="7423" width="38.42578125" style="25" customWidth="1"/>
    <col min="7424" max="7424" width="13.42578125" style="25" customWidth="1"/>
    <col min="7425" max="7425" width="15.5703125" style="25" customWidth="1"/>
    <col min="7426" max="7426" width="19.7109375" style="25" bestFit="1" customWidth="1"/>
    <col min="7427" max="7427" width="15.5703125" style="25" bestFit="1" customWidth="1"/>
    <col min="7428" max="7428" width="13" style="25" bestFit="1" customWidth="1"/>
    <col min="7429" max="7429" width="16.42578125" style="25" bestFit="1" customWidth="1"/>
    <col min="7430" max="7675" width="11.42578125" style="25"/>
    <col min="7676" max="7676" width="14.28515625" style="25" customWidth="1"/>
    <col min="7677" max="7677" width="67.28515625" style="25" bestFit="1" customWidth="1"/>
    <col min="7678" max="7678" width="12.5703125" style="25" customWidth="1"/>
    <col min="7679" max="7679" width="38.42578125" style="25" customWidth="1"/>
    <col min="7680" max="7680" width="13.42578125" style="25" customWidth="1"/>
    <col min="7681" max="7681" width="15.5703125" style="25" customWidth="1"/>
    <col min="7682" max="7682" width="19.7109375" style="25" bestFit="1" customWidth="1"/>
    <col min="7683" max="7683" width="15.5703125" style="25" bestFit="1" customWidth="1"/>
    <col min="7684" max="7684" width="13" style="25" bestFit="1" customWidth="1"/>
    <col min="7685" max="7685" width="16.42578125" style="25" bestFit="1" customWidth="1"/>
    <col min="7686" max="7931" width="11.42578125" style="25"/>
    <col min="7932" max="7932" width="14.28515625" style="25" customWidth="1"/>
    <col min="7933" max="7933" width="67.28515625" style="25" bestFit="1" customWidth="1"/>
    <col min="7934" max="7934" width="12.5703125" style="25" customWidth="1"/>
    <col min="7935" max="7935" width="38.42578125" style="25" customWidth="1"/>
    <col min="7936" max="7936" width="13.42578125" style="25" customWidth="1"/>
    <col min="7937" max="7937" width="15.5703125" style="25" customWidth="1"/>
    <col min="7938" max="7938" width="19.7109375" style="25" bestFit="1" customWidth="1"/>
    <col min="7939" max="7939" width="15.5703125" style="25" bestFit="1" customWidth="1"/>
    <col min="7940" max="7940" width="13" style="25" bestFit="1" customWidth="1"/>
    <col min="7941" max="7941" width="16.42578125" style="25" bestFit="1" customWidth="1"/>
    <col min="7942" max="8187" width="11.42578125" style="25"/>
    <col min="8188" max="8188" width="14.28515625" style="25" customWidth="1"/>
    <col min="8189" max="8189" width="67.28515625" style="25" bestFit="1" customWidth="1"/>
    <col min="8190" max="8190" width="12.5703125" style="25" customWidth="1"/>
    <col min="8191" max="8191" width="38.42578125" style="25" customWidth="1"/>
    <col min="8192" max="8192" width="13.42578125" style="25" customWidth="1"/>
    <col min="8193" max="8193" width="15.5703125" style="25" customWidth="1"/>
    <col min="8194" max="8194" width="19.7109375" style="25" bestFit="1" customWidth="1"/>
    <col min="8195" max="8195" width="15.5703125" style="25" bestFit="1" customWidth="1"/>
    <col min="8196" max="8196" width="13" style="25" bestFit="1" customWidth="1"/>
    <col min="8197" max="8197" width="16.42578125" style="25" bestFit="1" customWidth="1"/>
    <col min="8198" max="8443" width="11.42578125" style="25"/>
    <col min="8444" max="8444" width="14.28515625" style="25" customWidth="1"/>
    <col min="8445" max="8445" width="67.28515625" style="25" bestFit="1" customWidth="1"/>
    <col min="8446" max="8446" width="12.5703125" style="25" customWidth="1"/>
    <col min="8447" max="8447" width="38.42578125" style="25" customWidth="1"/>
    <col min="8448" max="8448" width="13.42578125" style="25" customWidth="1"/>
    <col min="8449" max="8449" width="15.5703125" style="25" customWidth="1"/>
    <col min="8450" max="8450" width="19.7109375" style="25" bestFit="1" customWidth="1"/>
    <col min="8451" max="8451" width="15.5703125" style="25" bestFit="1" customWidth="1"/>
    <col min="8452" max="8452" width="13" style="25" bestFit="1" customWidth="1"/>
    <col min="8453" max="8453" width="16.42578125" style="25" bestFit="1" customWidth="1"/>
    <col min="8454" max="8699" width="11.42578125" style="25"/>
    <col min="8700" max="8700" width="14.28515625" style="25" customWidth="1"/>
    <col min="8701" max="8701" width="67.28515625" style="25" bestFit="1" customWidth="1"/>
    <col min="8702" max="8702" width="12.5703125" style="25" customWidth="1"/>
    <col min="8703" max="8703" width="38.42578125" style="25" customWidth="1"/>
    <col min="8704" max="8704" width="13.42578125" style="25" customWidth="1"/>
    <col min="8705" max="8705" width="15.5703125" style="25" customWidth="1"/>
    <col min="8706" max="8706" width="19.7109375" style="25" bestFit="1" customWidth="1"/>
    <col min="8707" max="8707" width="15.5703125" style="25" bestFit="1" customWidth="1"/>
    <col min="8708" max="8708" width="13" style="25" bestFit="1" customWidth="1"/>
    <col min="8709" max="8709" width="16.42578125" style="25" bestFit="1" customWidth="1"/>
    <col min="8710" max="8955" width="11.42578125" style="25"/>
    <col min="8956" max="8956" width="14.28515625" style="25" customWidth="1"/>
    <col min="8957" max="8957" width="67.28515625" style="25" bestFit="1" customWidth="1"/>
    <col min="8958" max="8958" width="12.5703125" style="25" customWidth="1"/>
    <col min="8959" max="8959" width="38.42578125" style="25" customWidth="1"/>
    <col min="8960" max="8960" width="13.42578125" style="25" customWidth="1"/>
    <col min="8961" max="8961" width="15.5703125" style="25" customWidth="1"/>
    <col min="8962" max="8962" width="19.7109375" style="25" bestFit="1" customWidth="1"/>
    <col min="8963" max="8963" width="15.5703125" style="25" bestFit="1" customWidth="1"/>
    <col min="8964" max="8964" width="13" style="25" bestFit="1" customWidth="1"/>
    <col min="8965" max="8965" width="16.42578125" style="25" bestFit="1" customWidth="1"/>
    <col min="8966" max="9211" width="11.42578125" style="25"/>
    <col min="9212" max="9212" width="14.28515625" style="25" customWidth="1"/>
    <col min="9213" max="9213" width="67.28515625" style="25" bestFit="1" customWidth="1"/>
    <col min="9214" max="9214" width="12.5703125" style="25" customWidth="1"/>
    <col min="9215" max="9215" width="38.42578125" style="25" customWidth="1"/>
    <col min="9216" max="9216" width="13.42578125" style="25" customWidth="1"/>
    <col min="9217" max="9217" width="15.5703125" style="25" customWidth="1"/>
    <col min="9218" max="9218" width="19.7109375" style="25" bestFit="1" customWidth="1"/>
    <col min="9219" max="9219" width="15.5703125" style="25" bestFit="1" customWidth="1"/>
    <col min="9220" max="9220" width="13" style="25" bestFit="1" customWidth="1"/>
    <col min="9221" max="9221" width="16.42578125" style="25" bestFit="1" customWidth="1"/>
    <col min="9222" max="9467" width="11.42578125" style="25"/>
    <col min="9468" max="9468" width="14.28515625" style="25" customWidth="1"/>
    <col min="9469" max="9469" width="67.28515625" style="25" bestFit="1" customWidth="1"/>
    <col min="9470" max="9470" width="12.5703125" style="25" customWidth="1"/>
    <col min="9471" max="9471" width="38.42578125" style="25" customWidth="1"/>
    <col min="9472" max="9472" width="13.42578125" style="25" customWidth="1"/>
    <col min="9473" max="9473" width="15.5703125" style="25" customWidth="1"/>
    <col min="9474" max="9474" width="19.7109375" style="25" bestFit="1" customWidth="1"/>
    <col min="9475" max="9475" width="15.5703125" style="25" bestFit="1" customWidth="1"/>
    <col min="9476" max="9476" width="13" style="25" bestFit="1" customWidth="1"/>
    <col min="9477" max="9477" width="16.42578125" style="25" bestFit="1" customWidth="1"/>
    <col min="9478" max="9723" width="11.42578125" style="25"/>
    <col min="9724" max="9724" width="14.28515625" style="25" customWidth="1"/>
    <col min="9725" max="9725" width="67.28515625" style="25" bestFit="1" customWidth="1"/>
    <col min="9726" max="9726" width="12.5703125" style="25" customWidth="1"/>
    <col min="9727" max="9727" width="38.42578125" style="25" customWidth="1"/>
    <col min="9728" max="9728" width="13.42578125" style="25" customWidth="1"/>
    <col min="9729" max="9729" width="15.5703125" style="25" customWidth="1"/>
    <col min="9730" max="9730" width="19.7109375" style="25" bestFit="1" customWidth="1"/>
    <col min="9731" max="9731" width="15.5703125" style="25" bestFit="1" customWidth="1"/>
    <col min="9732" max="9732" width="13" style="25" bestFit="1" customWidth="1"/>
    <col min="9733" max="9733" width="16.42578125" style="25" bestFit="1" customWidth="1"/>
    <col min="9734" max="9979" width="11.42578125" style="25"/>
    <col min="9980" max="9980" width="14.28515625" style="25" customWidth="1"/>
    <col min="9981" max="9981" width="67.28515625" style="25" bestFit="1" customWidth="1"/>
    <col min="9982" max="9982" width="12.5703125" style="25" customWidth="1"/>
    <col min="9983" max="9983" width="38.42578125" style="25" customWidth="1"/>
    <col min="9984" max="9984" width="13.42578125" style="25" customWidth="1"/>
    <col min="9985" max="9985" width="15.5703125" style="25" customWidth="1"/>
    <col min="9986" max="9986" width="19.7109375" style="25" bestFit="1" customWidth="1"/>
    <col min="9987" max="9987" width="15.5703125" style="25" bestFit="1" customWidth="1"/>
    <col min="9988" max="9988" width="13" style="25" bestFit="1" customWidth="1"/>
    <col min="9989" max="9989" width="16.42578125" style="25" bestFit="1" customWidth="1"/>
    <col min="9990" max="10235" width="11.42578125" style="25"/>
    <col min="10236" max="10236" width="14.28515625" style="25" customWidth="1"/>
    <col min="10237" max="10237" width="67.28515625" style="25" bestFit="1" customWidth="1"/>
    <col min="10238" max="10238" width="12.5703125" style="25" customWidth="1"/>
    <col min="10239" max="10239" width="38.42578125" style="25" customWidth="1"/>
    <col min="10240" max="10240" width="13.42578125" style="25" customWidth="1"/>
    <col min="10241" max="10241" width="15.5703125" style="25" customWidth="1"/>
    <col min="10242" max="10242" width="19.7109375" style="25" bestFit="1" customWidth="1"/>
    <col min="10243" max="10243" width="15.5703125" style="25" bestFit="1" customWidth="1"/>
    <col min="10244" max="10244" width="13" style="25" bestFit="1" customWidth="1"/>
    <col min="10245" max="10245" width="16.42578125" style="25" bestFit="1" customWidth="1"/>
    <col min="10246" max="10491" width="11.42578125" style="25"/>
    <col min="10492" max="10492" width="14.28515625" style="25" customWidth="1"/>
    <col min="10493" max="10493" width="67.28515625" style="25" bestFit="1" customWidth="1"/>
    <col min="10494" max="10494" width="12.5703125" style="25" customWidth="1"/>
    <col min="10495" max="10495" width="38.42578125" style="25" customWidth="1"/>
    <col min="10496" max="10496" width="13.42578125" style="25" customWidth="1"/>
    <col min="10497" max="10497" width="15.5703125" style="25" customWidth="1"/>
    <col min="10498" max="10498" width="19.7109375" style="25" bestFit="1" customWidth="1"/>
    <col min="10499" max="10499" width="15.5703125" style="25" bestFit="1" customWidth="1"/>
    <col min="10500" max="10500" width="13" style="25" bestFit="1" customWidth="1"/>
    <col min="10501" max="10501" width="16.42578125" style="25" bestFit="1" customWidth="1"/>
    <col min="10502" max="10747" width="11.42578125" style="25"/>
    <col min="10748" max="10748" width="14.28515625" style="25" customWidth="1"/>
    <col min="10749" max="10749" width="67.28515625" style="25" bestFit="1" customWidth="1"/>
    <col min="10750" max="10750" width="12.5703125" style="25" customWidth="1"/>
    <col min="10751" max="10751" width="38.42578125" style="25" customWidth="1"/>
    <col min="10752" max="10752" width="13.42578125" style="25" customWidth="1"/>
    <col min="10753" max="10753" width="15.5703125" style="25" customWidth="1"/>
    <col min="10754" max="10754" width="19.7109375" style="25" bestFit="1" customWidth="1"/>
    <col min="10755" max="10755" width="15.5703125" style="25" bestFit="1" customWidth="1"/>
    <col min="10756" max="10756" width="13" style="25" bestFit="1" customWidth="1"/>
    <col min="10757" max="10757" width="16.42578125" style="25" bestFit="1" customWidth="1"/>
    <col min="10758" max="11003" width="11.42578125" style="25"/>
    <col min="11004" max="11004" width="14.28515625" style="25" customWidth="1"/>
    <col min="11005" max="11005" width="67.28515625" style="25" bestFit="1" customWidth="1"/>
    <col min="11006" max="11006" width="12.5703125" style="25" customWidth="1"/>
    <col min="11007" max="11007" width="38.42578125" style="25" customWidth="1"/>
    <col min="11008" max="11008" width="13.42578125" style="25" customWidth="1"/>
    <col min="11009" max="11009" width="15.5703125" style="25" customWidth="1"/>
    <col min="11010" max="11010" width="19.7109375" style="25" bestFit="1" customWidth="1"/>
    <col min="11011" max="11011" width="15.5703125" style="25" bestFit="1" customWidth="1"/>
    <col min="11012" max="11012" width="13" style="25" bestFit="1" customWidth="1"/>
    <col min="11013" max="11013" width="16.42578125" style="25" bestFit="1" customWidth="1"/>
    <col min="11014" max="11259" width="11.42578125" style="25"/>
    <col min="11260" max="11260" width="14.28515625" style="25" customWidth="1"/>
    <col min="11261" max="11261" width="67.28515625" style="25" bestFit="1" customWidth="1"/>
    <col min="11262" max="11262" width="12.5703125" style="25" customWidth="1"/>
    <col min="11263" max="11263" width="38.42578125" style="25" customWidth="1"/>
    <col min="11264" max="11264" width="13.42578125" style="25" customWidth="1"/>
    <col min="11265" max="11265" width="15.5703125" style="25" customWidth="1"/>
    <col min="11266" max="11266" width="19.7109375" style="25" bestFit="1" customWidth="1"/>
    <col min="11267" max="11267" width="15.5703125" style="25" bestFit="1" customWidth="1"/>
    <col min="11268" max="11268" width="13" style="25" bestFit="1" customWidth="1"/>
    <col min="11269" max="11269" width="16.42578125" style="25" bestFit="1" customWidth="1"/>
    <col min="11270" max="11515" width="11.42578125" style="25"/>
    <col min="11516" max="11516" width="14.28515625" style="25" customWidth="1"/>
    <col min="11517" max="11517" width="67.28515625" style="25" bestFit="1" customWidth="1"/>
    <col min="11518" max="11518" width="12.5703125" style="25" customWidth="1"/>
    <col min="11519" max="11519" width="38.42578125" style="25" customWidth="1"/>
    <col min="11520" max="11520" width="13.42578125" style="25" customWidth="1"/>
    <col min="11521" max="11521" width="15.5703125" style="25" customWidth="1"/>
    <col min="11522" max="11522" width="19.7109375" style="25" bestFit="1" customWidth="1"/>
    <col min="11523" max="11523" width="15.5703125" style="25" bestFit="1" customWidth="1"/>
    <col min="11524" max="11524" width="13" style="25" bestFit="1" customWidth="1"/>
    <col min="11525" max="11525" width="16.42578125" style="25" bestFit="1" customWidth="1"/>
    <col min="11526" max="11771" width="11.42578125" style="25"/>
    <col min="11772" max="11772" width="14.28515625" style="25" customWidth="1"/>
    <col min="11773" max="11773" width="67.28515625" style="25" bestFit="1" customWidth="1"/>
    <col min="11774" max="11774" width="12.5703125" style="25" customWidth="1"/>
    <col min="11775" max="11775" width="38.42578125" style="25" customWidth="1"/>
    <col min="11776" max="11776" width="13.42578125" style="25" customWidth="1"/>
    <col min="11777" max="11777" width="15.5703125" style="25" customWidth="1"/>
    <col min="11778" max="11778" width="19.7109375" style="25" bestFit="1" customWidth="1"/>
    <col min="11779" max="11779" width="15.5703125" style="25" bestFit="1" customWidth="1"/>
    <col min="11780" max="11780" width="13" style="25" bestFit="1" customWidth="1"/>
    <col min="11781" max="11781" width="16.42578125" style="25" bestFit="1" customWidth="1"/>
    <col min="11782" max="12027" width="11.42578125" style="25"/>
    <col min="12028" max="12028" width="14.28515625" style="25" customWidth="1"/>
    <col min="12029" max="12029" width="67.28515625" style="25" bestFit="1" customWidth="1"/>
    <col min="12030" max="12030" width="12.5703125" style="25" customWidth="1"/>
    <col min="12031" max="12031" width="38.42578125" style="25" customWidth="1"/>
    <col min="12032" max="12032" width="13.42578125" style="25" customWidth="1"/>
    <col min="12033" max="12033" width="15.5703125" style="25" customWidth="1"/>
    <col min="12034" max="12034" width="19.7109375" style="25" bestFit="1" customWidth="1"/>
    <col min="12035" max="12035" width="15.5703125" style="25" bestFit="1" customWidth="1"/>
    <col min="12036" max="12036" width="13" style="25" bestFit="1" customWidth="1"/>
    <col min="12037" max="12037" width="16.42578125" style="25" bestFit="1" customWidth="1"/>
    <col min="12038" max="12283" width="11.42578125" style="25"/>
    <col min="12284" max="12284" width="14.28515625" style="25" customWidth="1"/>
    <col min="12285" max="12285" width="67.28515625" style="25" bestFit="1" customWidth="1"/>
    <col min="12286" max="12286" width="12.5703125" style="25" customWidth="1"/>
    <col min="12287" max="12287" width="38.42578125" style="25" customWidth="1"/>
    <col min="12288" max="12288" width="13.42578125" style="25" customWidth="1"/>
    <col min="12289" max="12289" width="15.5703125" style="25" customWidth="1"/>
    <col min="12290" max="12290" width="19.7109375" style="25" bestFit="1" customWidth="1"/>
    <col min="12291" max="12291" width="15.5703125" style="25" bestFit="1" customWidth="1"/>
    <col min="12292" max="12292" width="13" style="25" bestFit="1" customWidth="1"/>
    <col min="12293" max="12293" width="16.42578125" style="25" bestFit="1" customWidth="1"/>
    <col min="12294" max="12539" width="11.42578125" style="25"/>
    <col min="12540" max="12540" width="14.28515625" style="25" customWidth="1"/>
    <col min="12541" max="12541" width="67.28515625" style="25" bestFit="1" customWidth="1"/>
    <col min="12542" max="12542" width="12.5703125" style="25" customWidth="1"/>
    <col min="12543" max="12543" width="38.42578125" style="25" customWidth="1"/>
    <col min="12544" max="12544" width="13.42578125" style="25" customWidth="1"/>
    <col min="12545" max="12545" width="15.5703125" style="25" customWidth="1"/>
    <col min="12546" max="12546" width="19.7109375" style="25" bestFit="1" customWidth="1"/>
    <col min="12547" max="12547" width="15.5703125" style="25" bestFit="1" customWidth="1"/>
    <col min="12548" max="12548" width="13" style="25" bestFit="1" customWidth="1"/>
    <col min="12549" max="12549" width="16.42578125" style="25" bestFit="1" customWidth="1"/>
    <col min="12550" max="12795" width="11.42578125" style="25"/>
    <col min="12796" max="12796" width="14.28515625" style="25" customWidth="1"/>
    <col min="12797" max="12797" width="67.28515625" style="25" bestFit="1" customWidth="1"/>
    <col min="12798" max="12798" width="12.5703125" style="25" customWidth="1"/>
    <col min="12799" max="12799" width="38.42578125" style="25" customWidth="1"/>
    <col min="12800" max="12800" width="13.42578125" style="25" customWidth="1"/>
    <col min="12801" max="12801" width="15.5703125" style="25" customWidth="1"/>
    <col min="12802" max="12802" width="19.7109375" style="25" bestFit="1" customWidth="1"/>
    <col min="12803" max="12803" width="15.5703125" style="25" bestFit="1" customWidth="1"/>
    <col min="12804" max="12804" width="13" style="25" bestFit="1" customWidth="1"/>
    <col min="12805" max="12805" width="16.42578125" style="25" bestFit="1" customWidth="1"/>
    <col min="12806" max="13051" width="11.42578125" style="25"/>
    <col min="13052" max="13052" width="14.28515625" style="25" customWidth="1"/>
    <col min="13053" max="13053" width="67.28515625" style="25" bestFit="1" customWidth="1"/>
    <col min="13054" max="13054" width="12.5703125" style="25" customWidth="1"/>
    <col min="13055" max="13055" width="38.42578125" style="25" customWidth="1"/>
    <col min="13056" max="13056" width="13.42578125" style="25" customWidth="1"/>
    <col min="13057" max="13057" width="15.5703125" style="25" customWidth="1"/>
    <col min="13058" max="13058" width="19.7109375" style="25" bestFit="1" customWidth="1"/>
    <col min="13059" max="13059" width="15.5703125" style="25" bestFit="1" customWidth="1"/>
    <col min="13060" max="13060" width="13" style="25" bestFit="1" customWidth="1"/>
    <col min="13061" max="13061" width="16.42578125" style="25" bestFit="1" customWidth="1"/>
    <col min="13062" max="13307" width="11.42578125" style="25"/>
    <col min="13308" max="13308" width="14.28515625" style="25" customWidth="1"/>
    <col min="13309" max="13309" width="67.28515625" style="25" bestFit="1" customWidth="1"/>
    <col min="13310" max="13310" width="12.5703125" style="25" customWidth="1"/>
    <col min="13311" max="13311" width="38.42578125" style="25" customWidth="1"/>
    <col min="13312" max="13312" width="13.42578125" style="25" customWidth="1"/>
    <col min="13313" max="13313" width="15.5703125" style="25" customWidth="1"/>
    <col min="13314" max="13314" width="19.7109375" style="25" bestFit="1" customWidth="1"/>
    <col min="13315" max="13315" width="15.5703125" style="25" bestFit="1" customWidth="1"/>
    <col min="13316" max="13316" width="13" style="25" bestFit="1" customWidth="1"/>
    <col min="13317" max="13317" width="16.42578125" style="25" bestFit="1" customWidth="1"/>
    <col min="13318" max="13563" width="11.42578125" style="25"/>
    <col min="13564" max="13564" width="14.28515625" style="25" customWidth="1"/>
    <col min="13565" max="13565" width="67.28515625" style="25" bestFit="1" customWidth="1"/>
    <col min="13566" max="13566" width="12.5703125" style="25" customWidth="1"/>
    <col min="13567" max="13567" width="38.42578125" style="25" customWidth="1"/>
    <col min="13568" max="13568" width="13.42578125" style="25" customWidth="1"/>
    <col min="13569" max="13569" width="15.5703125" style="25" customWidth="1"/>
    <col min="13570" max="13570" width="19.7109375" style="25" bestFit="1" customWidth="1"/>
    <col min="13571" max="13571" width="15.5703125" style="25" bestFit="1" customWidth="1"/>
    <col min="13572" max="13572" width="13" style="25" bestFit="1" customWidth="1"/>
    <col min="13573" max="13573" width="16.42578125" style="25" bestFit="1" customWidth="1"/>
    <col min="13574" max="13819" width="11.42578125" style="25"/>
    <col min="13820" max="13820" width="14.28515625" style="25" customWidth="1"/>
    <col min="13821" max="13821" width="67.28515625" style="25" bestFit="1" customWidth="1"/>
    <col min="13822" max="13822" width="12.5703125" style="25" customWidth="1"/>
    <col min="13823" max="13823" width="38.42578125" style="25" customWidth="1"/>
    <col min="13824" max="13824" width="13.42578125" style="25" customWidth="1"/>
    <col min="13825" max="13825" width="15.5703125" style="25" customWidth="1"/>
    <col min="13826" max="13826" width="19.7109375" style="25" bestFit="1" customWidth="1"/>
    <col min="13827" max="13827" width="15.5703125" style="25" bestFit="1" customWidth="1"/>
    <col min="13828" max="13828" width="13" style="25" bestFit="1" customWidth="1"/>
    <col min="13829" max="13829" width="16.42578125" style="25" bestFit="1" customWidth="1"/>
    <col min="13830" max="14075" width="11.42578125" style="25"/>
    <col min="14076" max="14076" width="14.28515625" style="25" customWidth="1"/>
    <col min="14077" max="14077" width="67.28515625" style="25" bestFit="1" customWidth="1"/>
    <col min="14078" max="14078" width="12.5703125" style="25" customWidth="1"/>
    <col min="14079" max="14079" width="38.42578125" style="25" customWidth="1"/>
    <col min="14080" max="14080" width="13.42578125" style="25" customWidth="1"/>
    <col min="14081" max="14081" width="15.5703125" style="25" customWidth="1"/>
    <col min="14082" max="14082" width="19.7109375" style="25" bestFit="1" customWidth="1"/>
    <col min="14083" max="14083" width="15.5703125" style="25" bestFit="1" customWidth="1"/>
    <col min="14084" max="14084" width="13" style="25" bestFit="1" customWidth="1"/>
    <col min="14085" max="14085" width="16.42578125" style="25" bestFit="1" customWidth="1"/>
    <col min="14086" max="14331" width="11.42578125" style="25"/>
    <col min="14332" max="14332" width="14.28515625" style="25" customWidth="1"/>
    <col min="14333" max="14333" width="67.28515625" style="25" bestFit="1" customWidth="1"/>
    <col min="14334" max="14334" width="12.5703125" style="25" customWidth="1"/>
    <col min="14335" max="14335" width="38.42578125" style="25" customWidth="1"/>
    <col min="14336" max="14336" width="13.42578125" style="25" customWidth="1"/>
    <col min="14337" max="14337" width="15.5703125" style="25" customWidth="1"/>
    <col min="14338" max="14338" width="19.7109375" style="25" bestFit="1" customWidth="1"/>
    <col min="14339" max="14339" width="15.5703125" style="25" bestFit="1" customWidth="1"/>
    <col min="14340" max="14340" width="13" style="25" bestFit="1" customWidth="1"/>
    <col min="14341" max="14341" width="16.42578125" style="25" bestFit="1" customWidth="1"/>
    <col min="14342" max="14587" width="11.42578125" style="25"/>
    <col min="14588" max="14588" width="14.28515625" style="25" customWidth="1"/>
    <col min="14589" max="14589" width="67.28515625" style="25" bestFit="1" customWidth="1"/>
    <col min="14590" max="14590" width="12.5703125" style="25" customWidth="1"/>
    <col min="14591" max="14591" width="38.42578125" style="25" customWidth="1"/>
    <col min="14592" max="14592" width="13.42578125" style="25" customWidth="1"/>
    <col min="14593" max="14593" width="15.5703125" style="25" customWidth="1"/>
    <col min="14594" max="14594" width="19.7109375" style="25" bestFit="1" customWidth="1"/>
    <col min="14595" max="14595" width="15.5703125" style="25" bestFit="1" customWidth="1"/>
    <col min="14596" max="14596" width="13" style="25" bestFit="1" customWidth="1"/>
    <col min="14597" max="14597" width="16.42578125" style="25" bestFit="1" customWidth="1"/>
    <col min="14598" max="14843" width="11.42578125" style="25"/>
    <col min="14844" max="14844" width="14.28515625" style="25" customWidth="1"/>
    <col min="14845" max="14845" width="67.28515625" style="25" bestFit="1" customWidth="1"/>
    <col min="14846" max="14846" width="12.5703125" style="25" customWidth="1"/>
    <col min="14847" max="14847" width="38.42578125" style="25" customWidth="1"/>
    <col min="14848" max="14848" width="13.42578125" style="25" customWidth="1"/>
    <col min="14849" max="14849" width="15.5703125" style="25" customWidth="1"/>
    <col min="14850" max="14850" width="19.7109375" style="25" bestFit="1" customWidth="1"/>
    <col min="14851" max="14851" width="15.5703125" style="25" bestFit="1" customWidth="1"/>
    <col min="14852" max="14852" width="13" style="25" bestFit="1" customWidth="1"/>
    <col min="14853" max="14853" width="16.42578125" style="25" bestFit="1" customWidth="1"/>
    <col min="14854" max="15099" width="11.42578125" style="25"/>
    <col min="15100" max="15100" width="14.28515625" style="25" customWidth="1"/>
    <col min="15101" max="15101" width="67.28515625" style="25" bestFit="1" customWidth="1"/>
    <col min="15102" max="15102" width="12.5703125" style="25" customWidth="1"/>
    <col min="15103" max="15103" width="38.42578125" style="25" customWidth="1"/>
    <col min="15104" max="15104" width="13.42578125" style="25" customWidth="1"/>
    <col min="15105" max="15105" width="15.5703125" style="25" customWidth="1"/>
    <col min="15106" max="15106" width="19.7109375" style="25" bestFit="1" customWidth="1"/>
    <col min="15107" max="15107" width="15.5703125" style="25" bestFit="1" customWidth="1"/>
    <col min="15108" max="15108" width="13" style="25" bestFit="1" customWidth="1"/>
    <col min="15109" max="15109" width="16.42578125" style="25" bestFit="1" customWidth="1"/>
    <col min="15110" max="15355" width="11.42578125" style="25"/>
    <col min="15356" max="15356" width="14.28515625" style="25" customWidth="1"/>
    <col min="15357" max="15357" width="67.28515625" style="25" bestFit="1" customWidth="1"/>
    <col min="15358" max="15358" width="12.5703125" style="25" customWidth="1"/>
    <col min="15359" max="15359" width="38.42578125" style="25" customWidth="1"/>
    <col min="15360" max="15360" width="13.42578125" style="25" customWidth="1"/>
    <col min="15361" max="15361" width="15.5703125" style="25" customWidth="1"/>
    <col min="15362" max="15362" width="19.7109375" style="25" bestFit="1" customWidth="1"/>
    <col min="15363" max="15363" width="15.5703125" style="25" bestFit="1" customWidth="1"/>
    <col min="15364" max="15364" width="13" style="25" bestFit="1" customWidth="1"/>
    <col min="15365" max="15365" width="16.42578125" style="25" bestFit="1" customWidth="1"/>
    <col min="15366" max="15611" width="11.42578125" style="25"/>
    <col min="15612" max="15612" width="14.28515625" style="25" customWidth="1"/>
    <col min="15613" max="15613" width="67.28515625" style="25" bestFit="1" customWidth="1"/>
    <col min="15614" max="15614" width="12.5703125" style="25" customWidth="1"/>
    <col min="15615" max="15615" width="38.42578125" style="25" customWidth="1"/>
    <col min="15616" max="15616" width="13.42578125" style="25" customWidth="1"/>
    <col min="15617" max="15617" width="15.5703125" style="25" customWidth="1"/>
    <col min="15618" max="15618" width="19.7109375" style="25" bestFit="1" customWidth="1"/>
    <col min="15619" max="15619" width="15.5703125" style="25" bestFit="1" customWidth="1"/>
    <col min="15620" max="15620" width="13" style="25" bestFit="1" customWidth="1"/>
    <col min="15621" max="15621" width="16.42578125" style="25" bestFit="1" customWidth="1"/>
    <col min="15622" max="15867" width="11.42578125" style="25"/>
    <col min="15868" max="15868" width="14.28515625" style="25" customWidth="1"/>
    <col min="15869" max="15869" width="67.28515625" style="25" bestFit="1" customWidth="1"/>
    <col min="15870" max="15870" width="12.5703125" style="25" customWidth="1"/>
    <col min="15871" max="15871" width="38.42578125" style="25" customWidth="1"/>
    <col min="15872" max="15872" width="13.42578125" style="25" customWidth="1"/>
    <col min="15873" max="15873" width="15.5703125" style="25" customWidth="1"/>
    <col min="15874" max="15874" width="19.7109375" style="25" bestFit="1" customWidth="1"/>
    <col min="15875" max="15875" width="15.5703125" style="25" bestFit="1" customWidth="1"/>
    <col min="15876" max="15876" width="13" style="25" bestFit="1" customWidth="1"/>
    <col min="15877" max="15877" width="16.42578125" style="25" bestFit="1" customWidth="1"/>
    <col min="15878" max="16123" width="11.42578125" style="25"/>
    <col min="16124" max="16124" width="14.28515625" style="25" customWidth="1"/>
    <col min="16125" max="16125" width="67.28515625" style="25" bestFit="1" customWidth="1"/>
    <col min="16126" max="16126" width="12.5703125" style="25" customWidth="1"/>
    <col min="16127" max="16127" width="38.42578125" style="25" customWidth="1"/>
    <col min="16128" max="16128" width="13.42578125" style="25" customWidth="1"/>
    <col min="16129" max="16129" width="15.5703125" style="25" customWidth="1"/>
    <col min="16130" max="16130" width="19.7109375" style="25" bestFit="1" customWidth="1"/>
    <col min="16131" max="16131" width="15.5703125" style="25" bestFit="1" customWidth="1"/>
    <col min="16132" max="16132" width="13" style="25" bestFit="1" customWidth="1"/>
    <col min="16133" max="16133" width="16.42578125" style="25" bestFit="1" customWidth="1"/>
    <col min="16134" max="16384" width="11.42578125" style="25"/>
  </cols>
  <sheetData>
    <row r="1" spans="1:6" x14ac:dyDescent="0.2">
      <c r="A1" s="104"/>
      <c r="B1" s="105" t="s">
        <v>7</v>
      </c>
      <c r="C1" s="106"/>
      <c r="D1" s="107"/>
      <c r="E1" s="111" t="s">
        <v>276</v>
      </c>
      <c r="F1" s="112"/>
    </row>
    <row r="2" spans="1:6" x14ac:dyDescent="0.2">
      <c r="A2" s="104"/>
      <c r="B2" s="108"/>
      <c r="C2" s="109"/>
      <c r="D2" s="110"/>
      <c r="E2" s="33" t="s">
        <v>277</v>
      </c>
      <c r="F2" s="33" t="s">
        <v>270</v>
      </c>
    </row>
    <row r="3" spans="1:6" x14ac:dyDescent="0.2">
      <c r="A3" s="104"/>
      <c r="B3" s="113" t="s">
        <v>271</v>
      </c>
      <c r="C3" s="113"/>
      <c r="D3" s="113"/>
      <c r="E3" s="111" t="s">
        <v>272</v>
      </c>
      <c r="F3" s="112"/>
    </row>
    <row r="4" spans="1:6" x14ac:dyDescent="0.2">
      <c r="A4" s="104"/>
      <c r="B4" s="113" t="s">
        <v>278</v>
      </c>
      <c r="C4" s="113"/>
      <c r="D4" s="113"/>
      <c r="E4" s="111" t="s">
        <v>299</v>
      </c>
      <c r="F4" s="112"/>
    </row>
    <row r="5" spans="1:6" x14ac:dyDescent="0.2">
      <c r="A5" s="36" t="s">
        <v>2</v>
      </c>
      <c r="B5" s="36" t="s">
        <v>3</v>
      </c>
      <c r="C5" s="37"/>
    </row>
    <row r="6" spans="1:6" x14ac:dyDescent="0.2">
      <c r="A6" s="36" t="s">
        <v>4</v>
      </c>
      <c r="B6" s="36" t="s">
        <v>5</v>
      </c>
      <c r="C6" s="37"/>
    </row>
    <row r="7" spans="1:6" x14ac:dyDescent="0.2">
      <c r="A7" s="36" t="s">
        <v>6</v>
      </c>
      <c r="B7" s="36" t="s">
        <v>7</v>
      </c>
      <c r="C7" s="37"/>
    </row>
    <row r="8" spans="1:6" x14ac:dyDescent="0.2">
      <c r="A8" s="25" t="s">
        <v>226</v>
      </c>
      <c r="B8" s="38">
        <v>28450000</v>
      </c>
    </row>
    <row r="9" spans="1:6" ht="15" thickBot="1" x14ac:dyDescent="0.25">
      <c r="A9" s="25" t="s">
        <v>227</v>
      </c>
      <c r="B9" s="40">
        <v>41182</v>
      </c>
    </row>
    <row r="10" spans="1:6" ht="42.75" x14ac:dyDescent="0.2">
      <c r="A10" s="80" t="s">
        <v>228</v>
      </c>
      <c r="B10" s="81" t="s">
        <v>229</v>
      </c>
      <c r="C10" s="82" t="s">
        <v>234</v>
      </c>
      <c r="D10" s="81" t="s">
        <v>235</v>
      </c>
      <c r="E10" s="83" t="s">
        <v>236</v>
      </c>
      <c r="F10" s="84" t="s">
        <v>237</v>
      </c>
    </row>
    <row r="11" spans="1:6" x14ac:dyDescent="0.2">
      <c r="A11" s="26">
        <v>147008</v>
      </c>
      <c r="B11" s="27" t="s">
        <v>238</v>
      </c>
      <c r="C11" s="35">
        <v>11700000</v>
      </c>
      <c r="D11" s="27" t="s">
        <v>239</v>
      </c>
      <c r="E11" s="31">
        <v>2541</v>
      </c>
      <c r="F11" s="32">
        <v>0</v>
      </c>
    </row>
    <row r="12" spans="1:6" x14ac:dyDescent="0.2">
      <c r="A12" s="26">
        <v>147008</v>
      </c>
      <c r="B12" s="27" t="s">
        <v>238</v>
      </c>
      <c r="C12" s="35">
        <v>27400000</v>
      </c>
      <c r="D12" s="27" t="s">
        <v>240</v>
      </c>
      <c r="E12" s="31">
        <v>15279</v>
      </c>
      <c r="F12" s="32">
        <v>0</v>
      </c>
    </row>
    <row r="13" spans="1:6" x14ac:dyDescent="0.2">
      <c r="A13" s="26">
        <v>147008</v>
      </c>
      <c r="B13" s="27" t="s">
        <v>238</v>
      </c>
      <c r="C13" s="35">
        <v>115252000</v>
      </c>
      <c r="D13" s="27" t="s">
        <v>242</v>
      </c>
      <c r="E13" s="31">
        <v>2625</v>
      </c>
      <c r="F13" s="32">
        <v>0</v>
      </c>
    </row>
    <row r="14" spans="1:6" x14ac:dyDescent="0.2">
      <c r="A14" s="26">
        <v>147008</v>
      </c>
      <c r="B14" s="27" t="s">
        <v>238</v>
      </c>
      <c r="C14" s="28">
        <v>111515000</v>
      </c>
      <c r="D14" s="27" t="s">
        <v>243</v>
      </c>
      <c r="E14" s="31">
        <v>19718</v>
      </c>
      <c r="F14" s="32">
        <v>0</v>
      </c>
    </row>
    <row r="15" spans="1:6" x14ac:dyDescent="0.2">
      <c r="A15" s="26">
        <v>147008</v>
      </c>
      <c r="B15" s="27" t="s">
        <v>238</v>
      </c>
      <c r="C15" s="28">
        <v>117676000</v>
      </c>
      <c r="D15" s="27" t="s">
        <v>244</v>
      </c>
      <c r="E15" s="31">
        <v>11851</v>
      </c>
      <c r="F15" s="32">
        <v>0</v>
      </c>
    </row>
    <row r="16" spans="1:6" x14ac:dyDescent="0.2">
      <c r="A16" s="26">
        <v>147008</v>
      </c>
      <c r="B16" s="27" t="s">
        <v>238</v>
      </c>
      <c r="C16" s="28">
        <v>111919000</v>
      </c>
      <c r="D16" s="27" t="s">
        <v>245</v>
      </c>
      <c r="E16" s="31">
        <v>44666</v>
      </c>
      <c r="F16" s="32">
        <v>0</v>
      </c>
    </row>
    <row r="17" spans="1:8" s="30" customFormat="1" ht="15" x14ac:dyDescent="0.25">
      <c r="A17" s="26">
        <v>111005</v>
      </c>
      <c r="B17" s="27" t="s">
        <v>296</v>
      </c>
      <c r="C17" s="28">
        <v>69600000</v>
      </c>
      <c r="D17" s="27" t="s">
        <v>295</v>
      </c>
      <c r="E17" s="29">
        <f>49116+994503+90570</f>
        <v>1134189</v>
      </c>
      <c r="F17" s="32">
        <v>0</v>
      </c>
      <c r="H17" s="25"/>
    </row>
    <row r="18" spans="1:8" s="30" customFormat="1" ht="15" x14ac:dyDescent="0.25">
      <c r="A18" s="26">
        <v>190505</v>
      </c>
      <c r="B18" s="27" t="s">
        <v>294</v>
      </c>
      <c r="C18" s="28">
        <v>27400000</v>
      </c>
      <c r="D18" s="27" t="s">
        <v>240</v>
      </c>
      <c r="E18" s="31">
        <v>150</v>
      </c>
      <c r="F18" s="32">
        <v>0</v>
      </c>
      <c r="H18" s="25"/>
    </row>
    <row r="19" spans="1:8" s="30" customFormat="1" ht="15" x14ac:dyDescent="0.25">
      <c r="A19" s="26">
        <v>244021</v>
      </c>
      <c r="B19" s="27" t="s">
        <v>293</v>
      </c>
      <c r="C19" s="28">
        <v>923272394</v>
      </c>
      <c r="D19" s="27" t="s">
        <v>292</v>
      </c>
      <c r="E19" s="31">
        <v>14697</v>
      </c>
      <c r="F19" s="32">
        <v>0</v>
      </c>
      <c r="H19" s="25"/>
    </row>
    <row r="20" spans="1:8" s="30" customFormat="1" ht="15" x14ac:dyDescent="0.25">
      <c r="A20" s="26">
        <v>442802</v>
      </c>
      <c r="B20" s="27" t="s">
        <v>297</v>
      </c>
      <c r="C20" s="28">
        <v>11300000</v>
      </c>
      <c r="D20" s="27" t="s">
        <v>246</v>
      </c>
      <c r="E20" s="31">
        <v>0</v>
      </c>
      <c r="F20" s="32">
        <v>1309983</v>
      </c>
      <c r="H20" s="25"/>
    </row>
    <row r="21" spans="1:8" s="30" customFormat="1" ht="15" x14ac:dyDescent="0.25">
      <c r="A21" s="26">
        <v>442803</v>
      </c>
      <c r="B21" s="27" t="s">
        <v>189</v>
      </c>
      <c r="C21" s="28">
        <v>11300000</v>
      </c>
      <c r="D21" s="27" t="s">
        <v>246</v>
      </c>
      <c r="E21" s="31">
        <v>0</v>
      </c>
      <c r="F21" s="32">
        <v>17457385</v>
      </c>
      <c r="H21" s="25"/>
    </row>
    <row r="22" spans="1:8" x14ac:dyDescent="0.2">
      <c r="A22" s="26">
        <v>510303</v>
      </c>
      <c r="B22" s="33" t="s">
        <v>247</v>
      </c>
      <c r="C22" s="28">
        <v>70400000</v>
      </c>
      <c r="D22" s="27" t="s">
        <v>241</v>
      </c>
      <c r="E22" s="31">
        <v>0</v>
      </c>
      <c r="F22" s="32">
        <v>379768</v>
      </c>
    </row>
    <row r="23" spans="1:8" ht="14.25" customHeight="1" x14ac:dyDescent="0.2">
      <c r="A23" s="26">
        <v>510305</v>
      </c>
      <c r="B23" s="33" t="s">
        <v>248</v>
      </c>
      <c r="C23" s="28">
        <v>41100000</v>
      </c>
      <c r="D23" s="27" t="s">
        <v>0</v>
      </c>
      <c r="E23" s="31">
        <v>0</v>
      </c>
      <c r="F23" s="32">
        <v>50276</v>
      </c>
    </row>
    <row r="24" spans="1:8" x14ac:dyDescent="0.2">
      <c r="A24" s="26">
        <v>510401</v>
      </c>
      <c r="B24" s="33" t="s">
        <v>249</v>
      </c>
      <c r="C24" s="28">
        <v>23900000</v>
      </c>
      <c r="D24" s="27" t="s">
        <v>250</v>
      </c>
      <c r="E24" s="31">
        <v>0</v>
      </c>
      <c r="F24" s="32">
        <v>313468</v>
      </c>
    </row>
    <row r="25" spans="1:8" s="30" customFormat="1" ht="15" x14ac:dyDescent="0.25">
      <c r="A25" s="26">
        <v>511117</v>
      </c>
      <c r="B25" s="33" t="s">
        <v>251</v>
      </c>
      <c r="C25" s="28">
        <v>38750000</v>
      </c>
      <c r="D25" s="27" t="s">
        <v>252</v>
      </c>
      <c r="E25" s="31">
        <v>0</v>
      </c>
      <c r="F25" s="32">
        <v>202794</v>
      </c>
      <c r="H25" s="25"/>
    </row>
    <row r="26" spans="1:8" s="30" customFormat="1" ht="15" x14ac:dyDescent="0.25">
      <c r="A26" s="26">
        <v>511117</v>
      </c>
      <c r="B26" s="33" t="s">
        <v>251</v>
      </c>
      <c r="C26" s="28">
        <v>237450001</v>
      </c>
      <c r="D26" s="27" t="s">
        <v>291</v>
      </c>
      <c r="E26" s="31">
        <v>0</v>
      </c>
      <c r="F26" s="32">
        <f>1564+1462+1606+4246</f>
        <v>8878</v>
      </c>
      <c r="H26" s="25"/>
    </row>
    <row r="27" spans="1:8" s="30" customFormat="1" ht="15" x14ac:dyDescent="0.25">
      <c r="A27" s="26">
        <v>511117</v>
      </c>
      <c r="B27" s="33" t="s">
        <v>251</v>
      </c>
      <c r="C27" s="28">
        <v>827650000</v>
      </c>
      <c r="D27" s="27" t="s">
        <v>290</v>
      </c>
      <c r="E27" s="31">
        <v>0</v>
      </c>
      <c r="F27" s="32">
        <v>489</v>
      </c>
      <c r="H27" s="25"/>
    </row>
    <row r="28" spans="1:8" x14ac:dyDescent="0.2">
      <c r="A28" s="26">
        <v>511117</v>
      </c>
      <c r="B28" s="33" t="s">
        <v>251</v>
      </c>
      <c r="C28" s="28">
        <v>234111001</v>
      </c>
      <c r="D28" s="27" t="s">
        <v>285</v>
      </c>
      <c r="E28" s="31">
        <v>0</v>
      </c>
      <c r="F28" s="32">
        <f>3184+429</f>
        <v>3613</v>
      </c>
    </row>
    <row r="29" spans="1:8" x14ac:dyDescent="0.2">
      <c r="A29" s="26">
        <v>511117</v>
      </c>
      <c r="B29" s="33" t="s">
        <v>251</v>
      </c>
      <c r="C29" s="28">
        <v>923271931</v>
      </c>
      <c r="D29" s="27" t="s">
        <v>349</v>
      </c>
      <c r="E29" s="31">
        <v>0</v>
      </c>
      <c r="F29" s="32">
        <v>551</v>
      </c>
    </row>
    <row r="30" spans="1:8" x14ac:dyDescent="0.2">
      <c r="A30" s="26">
        <v>511123</v>
      </c>
      <c r="B30" s="33" t="s">
        <v>289</v>
      </c>
      <c r="C30" s="28">
        <v>923269422</v>
      </c>
      <c r="D30" s="27" t="s">
        <v>288</v>
      </c>
      <c r="E30" s="31">
        <v>0</v>
      </c>
      <c r="F30" s="32">
        <v>55</v>
      </c>
    </row>
    <row r="31" spans="1:8" x14ac:dyDescent="0.2">
      <c r="A31" s="26">
        <v>512001</v>
      </c>
      <c r="B31" s="27" t="s">
        <v>253</v>
      </c>
      <c r="C31" s="28">
        <v>210650606</v>
      </c>
      <c r="D31" s="27" t="s">
        <v>287</v>
      </c>
      <c r="E31" s="32">
        <v>960</v>
      </c>
      <c r="F31" s="32">
        <v>0</v>
      </c>
    </row>
    <row r="32" spans="1:8" x14ac:dyDescent="0.2">
      <c r="A32" s="26">
        <v>512001</v>
      </c>
      <c r="B32" s="27" t="s">
        <v>253</v>
      </c>
      <c r="C32" s="28">
        <v>210150001</v>
      </c>
      <c r="D32" s="27" t="s">
        <v>286</v>
      </c>
      <c r="E32" s="32">
        <v>61304</v>
      </c>
      <c r="F32" s="32">
        <v>0</v>
      </c>
    </row>
    <row r="33" spans="1:6" x14ac:dyDescent="0.2">
      <c r="A33" s="26">
        <v>512001</v>
      </c>
      <c r="B33" s="27" t="s">
        <v>253</v>
      </c>
      <c r="C33" s="28">
        <v>211350313</v>
      </c>
      <c r="D33" s="27" t="s">
        <v>347</v>
      </c>
      <c r="E33" s="32">
        <v>1340</v>
      </c>
      <c r="F33" s="32">
        <v>0</v>
      </c>
    </row>
    <row r="34" spans="1:6" x14ac:dyDescent="0.2">
      <c r="A34" s="26">
        <v>512011</v>
      </c>
      <c r="B34" s="27" t="s">
        <v>348</v>
      </c>
      <c r="C34" s="28">
        <v>123850000</v>
      </c>
      <c r="D34" s="27" t="s">
        <v>298</v>
      </c>
      <c r="E34" s="32">
        <v>1332</v>
      </c>
      <c r="F34" s="32">
        <v>0</v>
      </c>
    </row>
    <row r="35" spans="1:6" x14ac:dyDescent="0.2">
      <c r="A35" s="35">
        <v>512026</v>
      </c>
      <c r="B35" s="27" t="s">
        <v>350</v>
      </c>
      <c r="C35" s="28">
        <v>11300000</v>
      </c>
      <c r="D35" s="27" t="s">
        <v>246</v>
      </c>
      <c r="E35" s="31">
        <v>0</v>
      </c>
      <c r="F35" s="31">
        <v>375347</v>
      </c>
    </row>
    <row r="36" spans="1:6" x14ac:dyDescent="0.2">
      <c r="A36" s="37"/>
      <c r="B36" s="36"/>
      <c r="C36" s="37"/>
      <c r="D36" s="36"/>
      <c r="E36" s="41"/>
      <c r="F36" s="42"/>
    </row>
    <row r="37" spans="1:6" x14ac:dyDescent="0.2">
      <c r="A37" s="43"/>
      <c r="B37" s="36"/>
      <c r="C37" s="37"/>
      <c r="D37" s="36"/>
      <c r="E37" s="41"/>
      <c r="F37" s="42"/>
    </row>
    <row r="38" spans="1:6" x14ac:dyDescent="0.2">
      <c r="A38" s="43"/>
      <c r="B38" s="36"/>
      <c r="C38" s="37"/>
      <c r="D38" s="36"/>
      <c r="E38" s="41"/>
      <c r="F38" s="42"/>
    </row>
    <row r="39" spans="1:6" x14ac:dyDescent="0.2">
      <c r="A39" s="44"/>
      <c r="B39" s="45"/>
      <c r="C39" s="37"/>
      <c r="D39" s="45"/>
      <c r="E39" s="46"/>
      <c r="F39" s="42"/>
    </row>
    <row r="40" spans="1:6" x14ac:dyDescent="0.2">
      <c r="A40" s="47" t="s">
        <v>254</v>
      </c>
      <c r="B40" s="48"/>
      <c r="C40" s="49"/>
      <c r="D40" s="48"/>
      <c r="E40" s="50" t="s">
        <v>204</v>
      </c>
      <c r="F40" s="51"/>
    </row>
    <row r="41" spans="1:6" x14ac:dyDescent="0.2">
      <c r="A41" s="52" t="s">
        <v>211</v>
      </c>
      <c r="B41" s="48"/>
      <c r="C41" s="49"/>
      <c r="D41" s="48"/>
      <c r="E41" s="50" t="s">
        <v>190</v>
      </c>
      <c r="F41" s="51"/>
    </row>
    <row r="42" spans="1:6" x14ac:dyDescent="0.2">
      <c r="A42" s="47" t="s">
        <v>212</v>
      </c>
      <c r="B42" s="48"/>
      <c r="C42" s="49"/>
      <c r="D42" s="48"/>
      <c r="E42" s="50" t="s">
        <v>255</v>
      </c>
      <c r="F42" s="51"/>
    </row>
    <row r="43" spans="1:6" x14ac:dyDescent="0.2">
      <c r="A43" s="53"/>
      <c r="B43" s="54"/>
      <c r="C43" s="49"/>
      <c r="D43" s="48"/>
      <c r="E43" s="55"/>
      <c r="F43" s="56"/>
    </row>
    <row r="44" spans="1:6" x14ac:dyDescent="0.2">
      <c r="A44" s="101" t="s">
        <v>205</v>
      </c>
      <c r="B44" s="102"/>
      <c r="C44" s="102"/>
      <c r="D44" s="102"/>
      <c r="E44" s="102"/>
      <c r="F44" s="103"/>
    </row>
    <row r="45" spans="1:6" x14ac:dyDescent="0.2">
      <c r="A45" s="101" t="s">
        <v>206</v>
      </c>
      <c r="B45" s="102"/>
      <c r="C45" s="102"/>
      <c r="D45" s="102"/>
      <c r="E45" s="102"/>
      <c r="F45" s="103"/>
    </row>
    <row r="46" spans="1:6" x14ac:dyDescent="0.2">
      <c r="A46" s="101" t="s">
        <v>207</v>
      </c>
      <c r="B46" s="102"/>
      <c r="C46" s="102"/>
      <c r="D46" s="102"/>
      <c r="E46" s="102"/>
      <c r="F46" s="103"/>
    </row>
    <row r="47" spans="1:6" ht="15" thickBot="1" x14ac:dyDescent="0.25">
      <c r="A47" s="57"/>
      <c r="B47" s="58"/>
      <c r="C47" s="59"/>
      <c r="D47" s="58"/>
      <c r="E47" s="58"/>
      <c r="F47" s="60"/>
    </row>
    <row r="48" spans="1:6" x14ac:dyDescent="0.2">
      <c r="A48" s="36"/>
      <c r="B48" s="36"/>
      <c r="C48" s="36"/>
      <c r="D48" s="36"/>
      <c r="E48" s="36"/>
      <c r="F48" s="36"/>
    </row>
    <row r="49" spans="1:6" x14ac:dyDescent="0.2">
      <c r="A49" s="36"/>
      <c r="B49" s="36"/>
      <c r="C49" s="37"/>
      <c r="D49" s="36"/>
      <c r="E49" s="41"/>
      <c r="F49" s="41"/>
    </row>
    <row r="50" spans="1:6" x14ac:dyDescent="0.2">
      <c r="A50" s="36"/>
      <c r="B50" s="36"/>
      <c r="C50" s="37"/>
      <c r="D50" s="36"/>
      <c r="E50" s="41"/>
      <c r="F50" s="41"/>
    </row>
  </sheetData>
  <mergeCells count="10">
    <mergeCell ref="A44:F44"/>
    <mergeCell ref="A45:F45"/>
    <mergeCell ref="A46:F46"/>
    <mergeCell ref="A1:A4"/>
    <mergeCell ref="B1:D2"/>
    <mergeCell ref="E1:F1"/>
    <mergeCell ref="B3:D3"/>
    <mergeCell ref="E3:F3"/>
    <mergeCell ref="B4:D4"/>
    <mergeCell ref="E4:F4"/>
  </mergeCells>
  <printOptions horizontalCentered="1" verticalCentered="1"/>
  <pageMargins left="0.74803149606299213" right="0.19685039370078741" top="0.55118110236220474" bottom="0.6692913385826772" header="0" footer="0"/>
  <pageSetup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JULIO-SEPTIEMBRE-12</vt:lpstr>
      <vt:lpstr>RECIPROCA 3 TRMESTRE 2012</vt:lpstr>
      <vt:lpstr>'RECIPROCA 3 TRMESTRE 2012'!Títulos_a_imprimir</vt:lpstr>
    </vt:vector>
  </TitlesOfParts>
  <Company>unillanos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</dc:creator>
  <cp:lastModifiedBy>Myriam Porras</cp:lastModifiedBy>
  <cp:lastPrinted>2012-08-16T21:42:32Z</cp:lastPrinted>
  <dcterms:created xsi:type="dcterms:W3CDTF">2008-02-06T13:59:26Z</dcterms:created>
  <dcterms:modified xsi:type="dcterms:W3CDTF">2012-12-05T20:32:06Z</dcterms:modified>
</cp:coreProperties>
</file>