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0730" windowHeight="9345"/>
  </bookViews>
  <sheets>
    <sheet name="CORTE OCTUBRE 31" sheetId="1" r:id="rId1"/>
    <sheet name="RESUMEN" sheetId="2" r:id="rId2"/>
    <sheet name="GRAFICO 1." sheetId="4" r:id="rId3"/>
    <sheet name="GRAFICO 2," sheetId="5" r:id="rId4"/>
  </sheets>
  <definedNames>
    <definedName name="_xlnm._FilterDatabase" localSheetId="0" hidden="1">'CORTE OCTUBRE 31'!$A$2:$I$51</definedName>
  </definedNames>
  <calcPr calcId="145621"/>
</workbook>
</file>

<file path=xl/calcChain.xml><?xml version="1.0" encoding="utf-8"?>
<calcChain xmlns="http://schemas.openxmlformats.org/spreadsheetml/2006/main">
  <c r="I50" i="1" l="1"/>
  <c r="K50" i="1" s="1"/>
  <c r="J50" i="1"/>
  <c r="J48" i="1"/>
  <c r="J49" i="1"/>
  <c r="K49" i="1"/>
  <c r="K48" i="1"/>
  <c r="H50" i="1"/>
  <c r="J43" i="1"/>
  <c r="K43" i="1"/>
  <c r="J33" i="1"/>
  <c r="I34" i="1"/>
  <c r="I25" i="1"/>
  <c r="I26" i="1" s="1"/>
  <c r="I19" i="1"/>
  <c r="K34" i="1" l="1"/>
  <c r="J47" i="1" l="1"/>
  <c r="K47" i="1"/>
  <c r="K33" i="1"/>
  <c r="H34" i="1"/>
  <c r="C11" i="4" l="1"/>
  <c r="D11" i="4" s="1"/>
  <c r="B11" i="4"/>
  <c r="C5" i="4"/>
  <c r="B5" i="4"/>
  <c r="B13" i="4" s="1"/>
  <c r="D4" i="4"/>
  <c r="D3" i="4"/>
  <c r="E12" i="2"/>
  <c r="E11" i="2"/>
  <c r="E8" i="2"/>
  <c r="J46" i="1"/>
  <c r="K46" i="1"/>
  <c r="K45" i="1"/>
  <c r="J45" i="1"/>
  <c r="C13" i="4" l="1"/>
  <c r="D13" i="4" s="1"/>
  <c r="D5" i="4"/>
  <c r="E13" i="2"/>
  <c r="B6" i="5"/>
  <c r="D10" i="4"/>
  <c r="D9" i="4"/>
  <c r="D16" i="2"/>
  <c r="C16" i="2"/>
  <c r="B16" i="2"/>
  <c r="B17" i="2" s="1"/>
  <c r="D15" i="2"/>
  <c r="C15" i="2"/>
  <c r="B15" i="2"/>
  <c r="D13" i="2"/>
  <c r="C13" i="2"/>
  <c r="D9" i="2"/>
  <c r="B9" i="2"/>
  <c r="E7" i="2"/>
  <c r="C17" i="2" l="1"/>
  <c r="E9" i="2"/>
  <c r="E15" i="2"/>
  <c r="D17" i="2"/>
  <c r="E16" i="2"/>
  <c r="E17" i="2" l="1"/>
  <c r="H25" i="1"/>
  <c r="H19" i="1"/>
  <c r="K40" i="1" l="1"/>
  <c r="J40" i="1"/>
  <c r="H40" i="1"/>
  <c r="J38" i="1"/>
  <c r="K38" i="1"/>
  <c r="K44" i="1" l="1"/>
  <c r="J44" i="1"/>
  <c r="K42" i="1"/>
  <c r="J42" i="1"/>
  <c r="K41" i="1"/>
  <c r="J41" i="1"/>
  <c r="K39" i="1"/>
  <c r="J39" i="1"/>
  <c r="K37" i="1"/>
  <c r="J37" i="1"/>
  <c r="H36" i="1"/>
  <c r="K36" i="1" s="1"/>
  <c r="H35" i="1"/>
  <c r="K32" i="1"/>
  <c r="J32" i="1"/>
  <c r="K31" i="1"/>
  <c r="J31" i="1"/>
  <c r="K30" i="1"/>
  <c r="J30" i="1"/>
  <c r="K29" i="1"/>
  <c r="J29" i="1"/>
  <c r="K28" i="1"/>
  <c r="J28" i="1"/>
  <c r="K27" i="1"/>
  <c r="J27" i="1"/>
  <c r="G25" i="1"/>
  <c r="K24" i="1"/>
  <c r="J24" i="1"/>
  <c r="K23" i="1"/>
  <c r="J23" i="1"/>
  <c r="K22" i="1"/>
  <c r="J22" i="1"/>
  <c r="K21" i="1"/>
  <c r="J21" i="1"/>
  <c r="K20" i="1"/>
  <c r="J20" i="1"/>
  <c r="I51" i="1"/>
  <c r="G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J25" i="1" l="1"/>
  <c r="J19" i="1"/>
  <c r="J34" i="1"/>
  <c r="K25" i="1"/>
  <c r="H26" i="1"/>
  <c r="K26" i="1" s="1"/>
  <c r="J35" i="1"/>
  <c r="G51" i="1"/>
  <c r="K35" i="1"/>
  <c r="K19" i="1"/>
  <c r="J36" i="1"/>
  <c r="J26" i="1" l="1"/>
  <c r="H51" i="1"/>
  <c r="K51" i="1" s="1"/>
  <c r="J51" i="1" l="1"/>
</calcChain>
</file>

<file path=xl/sharedStrings.xml><?xml version="1.0" encoding="utf-8"?>
<sst xmlns="http://schemas.openxmlformats.org/spreadsheetml/2006/main" count="355" uniqueCount="225">
  <si>
    <t>1</t>
  </si>
  <si>
    <t>BPUNI</t>
  </si>
  <si>
    <t>NOMBRE PROPONENTE</t>
  </si>
  <si>
    <t>NOMBRE PROYECTO</t>
  </si>
  <si>
    <t>TIPO</t>
  </si>
  <si>
    <t>FUENTE DE RECURSO</t>
  </si>
  <si>
    <t>VALOR PROYECTO</t>
  </si>
  <si>
    <t>VALOR PROYECTADO 2017</t>
  </si>
  <si>
    <t>SALDO</t>
  </si>
  <si>
    <t>% EJECUCION</t>
  </si>
  <si>
    <t>VIAC 72 2110 2016</t>
  </si>
  <si>
    <t>VICERRECTORIA ACADEMICA</t>
  </si>
  <si>
    <t>Fortalecimiento de las capacidades docentes e investigativas del profesorado Unilllanos</t>
  </si>
  <si>
    <t>POAI</t>
  </si>
  <si>
    <t>Estampilla</t>
  </si>
  <si>
    <t>VIAC 74 2610 2016</t>
  </si>
  <si>
    <t>Consolidación de la función misional de investigación para el desarrollo científico Unillanos</t>
  </si>
  <si>
    <t>VIAC 71 2110 2016</t>
  </si>
  <si>
    <t>Promoción de la producción y publicación de resultados académicos y científicos a través del fortalecimiento editorial Unillanos</t>
  </si>
  <si>
    <t>VIAC 75 2710 2016</t>
  </si>
  <si>
    <t>Aporte a la productividad y competitividad  de la región, mediante el fomento de estrategias para la permanencia y graduación de estudiantes  pregrado Unillanos</t>
  </si>
  <si>
    <t>VIAC 77 3110 2016</t>
  </si>
  <si>
    <t>Desarrollo de prácticas y visitas extramuros como herramientas pedagógicas  de programas académicos Unillanos</t>
  </si>
  <si>
    <t>VIAC 83 1611 2016</t>
  </si>
  <si>
    <t>Movilidad nacional e internacional para fortalecimiento de la competitividad regional</t>
  </si>
  <si>
    <t>VIAC 85 1611 2016</t>
  </si>
  <si>
    <t>Fortalecimiento de las capacidades investigativas de estudiantes Unillanos a través de la participación en eventos académicos nacionales</t>
  </si>
  <si>
    <t>SIST 24 2710 2016</t>
  </si>
  <si>
    <t>SISTEMAS</t>
  </si>
  <si>
    <t>Ampliación de servicios de acceso a la información y al conocimiento para el desarrollo académico  y científico de Unillanos</t>
  </si>
  <si>
    <t>VIAC 84 1711 2016</t>
  </si>
  <si>
    <t xml:space="preserve">Fortalecimiento de la investigación  y la calidad académica a través del desarrollo de competencias comunicativas en un segundo idioma de Unillanos </t>
  </si>
  <si>
    <t>VIAC 81 1011 2016</t>
  </si>
  <si>
    <t>Realización de estudios de factibilidad para la creación nuevos  programas académicos de Unillanos</t>
  </si>
  <si>
    <t>VIAC 73 2110 2016</t>
  </si>
  <si>
    <t>Sensibilización y capacitación en procesos de acreditación de programas e institucional, como aporte a la ciencia, la productividad y la competitividad regional</t>
  </si>
  <si>
    <t>VIAC 82 1611 2016</t>
  </si>
  <si>
    <t xml:space="preserve">Articulación de  la universidad con el desarrollo regional , mediante el fortalecimiento de la función misional de proyección social </t>
  </si>
  <si>
    <t>VIAC 76 2810 2016</t>
  </si>
  <si>
    <t>Desarrollo de capacidades tecnológicas de laboratorios básicos y especializados para el fortalecimiento de la calidad y la investigación en Unillanos</t>
  </si>
  <si>
    <t>BIB 17 0211 2016</t>
  </si>
  <si>
    <t>BIBLIOTECA</t>
  </si>
  <si>
    <t>Ampliación del acervo bibliográfico para el mejoramiento académico y desarrollo de la ciencia en Unillanos</t>
  </si>
  <si>
    <t>PLAN 14 2611 2016</t>
  </si>
  <si>
    <t>Ajuste y mejoramiento continuo del sistema integrado de gestión –SIG- para acrecentar la productividad y competitividad institucional</t>
  </si>
  <si>
    <t>VIARE 129 0911 2016</t>
  </si>
  <si>
    <t>VICERECURSOS</t>
  </si>
  <si>
    <t xml:space="preserve">Posicionamiento y visibilidad institucional a través de gestión integral de la comunicación </t>
  </si>
  <si>
    <t>TOTAL PROYETOS CON RECURSOS ESTAMPILLA POAI 2017</t>
  </si>
  <si>
    <t>BU 31 2610 2016</t>
  </si>
  <si>
    <t xml:space="preserve">BIENESTAR </t>
  </si>
  <si>
    <t>Promoción y fomento de hábitos saludables en la comunidad de Unillanos</t>
  </si>
  <si>
    <t>PGN</t>
  </si>
  <si>
    <t>BU 32 2610 2016</t>
  </si>
  <si>
    <t>Formación integral del ser mediante estrategias psicopedagógicas y procesos de acompañamiento, orientados a fortalecer la adaptación a la vida universitaria</t>
  </si>
  <si>
    <t>BU 33 2610 2016</t>
  </si>
  <si>
    <t>Acciones estratégicas de acompañamiento socioeconómico a estudiantes en condición de vulnerabilidad para evitar deserción</t>
  </si>
  <si>
    <t>BU 34 2610 2016</t>
  </si>
  <si>
    <t>El deporte, la recreación y la actividad física como aporte a estilos de vida saludable en la comunidad universitaria</t>
  </si>
  <si>
    <t>BU  35 3110 2016</t>
  </si>
  <si>
    <t>El arte y la cultura, un aporte a la formación integral de Unillanos</t>
  </si>
  <si>
    <t>TOTAL PROYETOS CON RECURSOS PGN POAI 2017</t>
  </si>
  <si>
    <t>FCARN 57 2311 2015</t>
  </si>
  <si>
    <t>FACULTAD DE CIENCIAS AGROP Y REC NATURALES</t>
  </si>
  <si>
    <t>Mejoramiento de servicios clínico-quirúrgicos del centro clínico veterinario de la Universidad de los Llanos</t>
  </si>
  <si>
    <t>ADICIONADO</t>
  </si>
  <si>
    <t>VIAC 68 2311 2015</t>
  </si>
  <si>
    <t>Fomento a la investigación de la Universidad de los Llanos</t>
  </si>
  <si>
    <t>VIAC 86 0112 2016</t>
  </si>
  <si>
    <t>Fortalecimiento del desarrollo científico e investigativo mediante la optimización de los laboratorios básicos y especializados de la universidad de los llanos</t>
  </si>
  <si>
    <t>FCBI 42 2110 2016</t>
  </si>
  <si>
    <t>FACULTAD DE CIENCIAS BASICAS E INGENIERIA</t>
  </si>
  <si>
    <t>Fortalecimiento de las capacidades de investigación del centro de calidad de aguas sede posgrados universidad de los llanos</t>
  </si>
  <si>
    <t>FCBI 01 0303 2017</t>
  </si>
  <si>
    <t>Fortalecimiento del laboratorio de morfo fisiología e histotecnía del programa de Biología, Facultad de Ciencias Básicas e Ingeniería de la Universidad de los Llanos.</t>
  </si>
  <si>
    <t>SIST 01 0203 2017</t>
  </si>
  <si>
    <t>Licenciamiento para la optimización tecnológica de la información y desempeño académico de la Universidad de los Llanos</t>
  </si>
  <si>
    <t>BIB 18 0512 2016</t>
  </si>
  <si>
    <t>BIENESTAR INSTITUCIONAL</t>
  </si>
  <si>
    <t>Adecuación de la biblioteca central Jorge Boshell Manrrique y centro de documentación, sede Barcelona Universidad de los Llanos</t>
  </si>
  <si>
    <t>CREE 2016</t>
  </si>
  <si>
    <t>BU 36 1512 2016</t>
  </si>
  <si>
    <t>Adecuación y dotacion del comedor Universitario para mejorar los indices de permanencia y graduación de la Unillanos</t>
  </si>
  <si>
    <t>FCBI 30   0611 2014</t>
  </si>
  <si>
    <t xml:space="preserve">Adecuación y dotación del  edificio académico-administrativo de la facultad de ciencias básicas e ingeniería de la universidad de los llanos. </t>
  </si>
  <si>
    <t>CREE 2015</t>
  </si>
  <si>
    <t>FCARN 24 1508 2014</t>
  </si>
  <si>
    <t>FACULTAD DE CIENCIAS AGROPECUARIAS Y RECURSOS NATURALES</t>
  </si>
  <si>
    <t>Remodelación y dotación  de los laboratorios de  parasitología y fisiología veterinaria, adecuación del consultorio de animales silvestres.</t>
  </si>
  <si>
    <t>FCHE 12 1103 2016</t>
  </si>
  <si>
    <t>FACULTAD DE CIENCIAS HUMANAS Y DE LA EDUCACION</t>
  </si>
  <si>
    <t>Dotación de aulas especializadas de la facultad de ciencias humanas y de la educación</t>
  </si>
  <si>
    <t>VIAC 53 2107 2015</t>
  </si>
  <si>
    <t>Formación doctoral de profesores de planta de la universidad de los llanos</t>
  </si>
  <si>
    <t>FCARN 54  0412-2014</t>
  </si>
  <si>
    <t>Adquisición y dotación de laboratorios del programa de ingeniería agroindustrial, fase 1</t>
  </si>
  <si>
    <t>CREE 2014</t>
  </si>
  <si>
    <t>FCBI 32        2411-2014</t>
  </si>
  <si>
    <t>Mejoramiento de los servicios prestados en el laboratorio de automatización a través de la adquisición de equipos en la sede Barcelona, universidad de los llanos.</t>
  </si>
  <si>
    <t>POLITICA</t>
  </si>
  <si>
    <t>ESTRATEGIA</t>
  </si>
  <si>
    <t>PROGRAMAS</t>
  </si>
  <si>
    <t>SUBPROGRAMAS</t>
  </si>
  <si>
    <t>1. DESARROLLO CIENTIFICO EN LINEAS DE INVESTIGACION INSTITUCIONAL 
(30%)</t>
  </si>
  <si>
    <t>1.UNIVERSIDAD INVESTIGATIVA</t>
  </si>
  <si>
    <t>1.1 Gestion del talento humano</t>
  </si>
  <si>
    <t>1.1.1 Formación profesoral en mestrias y doctorados</t>
  </si>
  <si>
    <t>2. APERTURA DE NUEVOS PROGRAMAS Y PREPARACION DE LA REGION EN COMPETITIVIDAD Y PRODUCTIVIDAD ENMARCADA
(70%)</t>
  </si>
  <si>
    <t>2. PREPARACION PARA LA COMPETITIVIDAD Y PRODUCTIVIDAD</t>
  </si>
  <si>
    <t>1.2 Sistema de Acreditación y certificación de calidad</t>
  </si>
  <si>
    <t>1.1.2 Relevo Generacional</t>
  </si>
  <si>
    <t>NO APLICA</t>
  </si>
  <si>
    <t>1.3 Desarrollo de la ciencia la tecnologia e innovación</t>
  </si>
  <si>
    <t>1.1.3 Formación avanzada para el personal administrativo</t>
  </si>
  <si>
    <t>1.4 Aporte tecnologico de la Universidad a la región</t>
  </si>
  <si>
    <t>1.1.4 Movilidad internacional de profesores y estudiantes</t>
  </si>
  <si>
    <t>2.1 Descenteralización Universitaria</t>
  </si>
  <si>
    <t>1.2.1 Estructuración organica</t>
  </si>
  <si>
    <t>2.2 Nuevos programas de pregrado tecnologicos y profesionales</t>
  </si>
  <si>
    <t>1.2.2 Modernización de procesos administrativos</t>
  </si>
  <si>
    <t>2.3 Nueva sede en el meta u otro Departamento de la Orinoquia</t>
  </si>
  <si>
    <t>1.2.3 Proceso de mejoramiento continuo</t>
  </si>
  <si>
    <t>2.4 Diseñar y adoptar un plan para el desarrollo fisico y tecnológico de la Universidad</t>
  </si>
  <si>
    <t>1.2.4 Procesos de autoregulacion</t>
  </si>
  <si>
    <t>2.5 Interración de la Universidad con la región</t>
  </si>
  <si>
    <t>1.2.5 Proceso academico de calidad</t>
  </si>
  <si>
    <t>1.2.6 Formación de lenguas extranjera</t>
  </si>
  <si>
    <t>1.2.7 Permanentes estudios de contexto</t>
  </si>
  <si>
    <t>1.2.8 Equidad social y mejoramiento del bienestar Institucional</t>
  </si>
  <si>
    <t>1.2.9 Internacionalización de curriculo</t>
  </si>
  <si>
    <t>1.2.10 Retención estudiantil</t>
  </si>
  <si>
    <t>1.3.1 Programas de especialización maestrías y doctorados propias y en convenio.</t>
  </si>
  <si>
    <t>1.3.2 Proyectos especializados</t>
  </si>
  <si>
    <t>1.3.3 Generación de convenios</t>
  </si>
  <si>
    <t>1.3.4 Fortalecimiento de los grupos de investigación y visibilización de la investigación.</t>
  </si>
  <si>
    <t>1.4.1 Articulación de la Universidad con la empresa y el estado</t>
  </si>
  <si>
    <t>1.4.2 Oficina de transferencia de resultados de investigacion</t>
  </si>
  <si>
    <t>1.4.3 Publicaciones de excelencia</t>
  </si>
  <si>
    <t>1.4.4 Sociedad del conocimiento</t>
  </si>
  <si>
    <t>2.1.1 Educación virtual</t>
  </si>
  <si>
    <t>2.1.2 Articulación de la educación media y superior</t>
  </si>
  <si>
    <t>2.1.3 Fortalecimiento de la presencia de la Universidad en la región en la orinoquia</t>
  </si>
  <si>
    <t>2.2.1 Estudios de factibilidad para nuevos programas</t>
  </si>
  <si>
    <t>2.2.2 Programas del area de ciencias socials y humanas</t>
  </si>
  <si>
    <t>2.2.3 Programas del area de artes</t>
  </si>
  <si>
    <t>2.2.4 Programas del area de ciencias de la salud</t>
  </si>
  <si>
    <t>2.2.5 Programas del area en educación</t>
  </si>
  <si>
    <t>2.2.6 Programas del area de matematicas y ciencias naturales</t>
  </si>
  <si>
    <t>2.2.7 Programas del area de ingenieria arquitectura urbanismo y afines</t>
  </si>
  <si>
    <t>2.3.1 Ninguna</t>
  </si>
  <si>
    <t>2.4.1 Adecuación. Infraestructura de servicios acueducto alcantarillado energia y gas.</t>
  </si>
  <si>
    <t>2.4.2 Estudios de preinversión</t>
  </si>
  <si>
    <t>2.4.3 Edificio de posgrado</t>
  </si>
  <si>
    <t>2.4.4 Baterías sanitarias industriales</t>
  </si>
  <si>
    <t>2.4.5 Espacios de abastecimiento para la comunidad</t>
  </si>
  <si>
    <t>2.4.6 Mantenimiento de Equipos e infraestructura</t>
  </si>
  <si>
    <t>2.4.7 Redes viales</t>
  </si>
  <si>
    <t>2.4.8 Modernización bibliotecas</t>
  </si>
  <si>
    <t>2.4.9 Espacio de estudio independiente</t>
  </si>
  <si>
    <t>2.4.10 Infraestructura tecnologica</t>
  </si>
  <si>
    <t>2.4.11 Modernixzación de equipos de computo</t>
  </si>
  <si>
    <t>2.4.12 Sistema de Información Gerencial</t>
  </si>
  <si>
    <t>2.4.13 Edificios y equipos para laboratorios</t>
  </si>
  <si>
    <t>2.4.14 Sede de Facultad de ciencias agrarias</t>
  </si>
  <si>
    <t>2.4.15 Sede de la Facultad de ciencias de la salud</t>
  </si>
  <si>
    <t>2.4.16 Sede de la Facultad de ciencias economicas</t>
  </si>
  <si>
    <t>2.4.17 Sede de la Facultad de ciencias basicas e ingenieria</t>
  </si>
  <si>
    <t>2.4.18 Sede de la Facultad de ciencias humanas y de la educación</t>
  </si>
  <si>
    <t>2.4.19 Infraestructura para la formación deportiva.</t>
  </si>
  <si>
    <t>2.5.1 Nuevos campos de investigación para el apoyo productivo regional y fortalecer la difusión del conocimiento generado</t>
  </si>
  <si>
    <t>2.5.2 Solidez del liderazgo regional</t>
  </si>
  <si>
    <t>2.5.3 Oferta de servicios asesorias y consultorias</t>
  </si>
  <si>
    <t>2.5.4 Capacitación del sector productivo principalmente en temas relacionados con comercio internacional</t>
  </si>
  <si>
    <t>2.5.5 Asesoria y apoyo al sector productivo de la región</t>
  </si>
  <si>
    <t>2.5.6 Internacionalización de la Universidad</t>
  </si>
  <si>
    <t>2.5.7 Sistema integral de comunicaciones</t>
  </si>
  <si>
    <t>2.5.8 Observatorio del Territorio</t>
  </si>
  <si>
    <t>TOTAL POAI 2017</t>
  </si>
  <si>
    <t>TOTAL ESTAMPILLA ADICIONADOS</t>
  </si>
  <si>
    <t>EJECUTADO R.P  2017</t>
  </si>
  <si>
    <t>TOTALES POAI-ESTAMPILLA ADICIONADOS-CREE ADICIONADOS</t>
  </si>
  <si>
    <t>FCARN 33 2909 2014</t>
  </si>
  <si>
    <t>Dotación de insumos, equipos y herramientas para el normal funcionamiento de la granja Barcelona de la facultad de ciencias agropecuarias.</t>
  </si>
  <si>
    <t>FCARN 43 3110 2014</t>
  </si>
  <si>
    <t>Dotación del laboratorio  de metabolismo animal de la facultad de ciencias agropecuarias y recursos naturales de la universidad de los llanos</t>
  </si>
  <si>
    <t>Estampilla Nuevo</t>
  </si>
  <si>
    <t>Estampilla dic/2016</t>
  </si>
  <si>
    <t>Estampilla/2016</t>
  </si>
  <si>
    <t>UNIVERSIDAD DE LOS LLANOS</t>
  </si>
  <si>
    <t>OFICINA ASESORA DE PLANEACION</t>
  </si>
  <si>
    <t>DESCRIPCION</t>
  </si>
  <si>
    <t>FUENTE DEL RECURSO</t>
  </si>
  <si>
    <t>CREE PFC</t>
  </si>
  <si>
    <t>ESTAMP UNILLANOS</t>
  </si>
  <si>
    <t>TOTAL</t>
  </si>
  <si>
    <t xml:space="preserve">PROYECTOS APROBADOS POAI </t>
  </si>
  <si>
    <t>EJECUTADO POAI</t>
  </si>
  <si>
    <t>PROYECTOS ADICIONADOS</t>
  </si>
  <si>
    <t>EJECUTADO</t>
  </si>
  <si>
    <t>TOTAL EJECUTADOS</t>
  </si>
  <si>
    <t>Fuente: Banco de Programas y Proyectos, tesoreria, División Financiera.</t>
  </si>
  <si>
    <t>CREE</t>
  </si>
  <si>
    <t>Total general</t>
  </si>
  <si>
    <t>ADICIONADOS</t>
  </si>
  <si>
    <t>PROYECTADO</t>
  </si>
  <si>
    <t>%</t>
  </si>
  <si>
    <t>FCBI 23    2909 2014</t>
  </si>
  <si>
    <t>Adquisición de material bibliográfico para el programa de biología de la universidad de los llanos</t>
  </si>
  <si>
    <t>TOTAL PROYECTOS APROBADOS+ADICIONADOS</t>
  </si>
  <si>
    <t>Estampilla Prounillanos</t>
  </si>
  <si>
    <t>EJECUCIÓN PROYECTOS 2017</t>
  </si>
  <si>
    <t>POAI 2017</t>
  </si>
  <si>
    <t>SIST 02 0410 2017</t>
  </si>
  <si>
    <t>Fortalecimiento de los procesos institucionales de la universidad de los llanos a través del diseño e implementación del sistema de información académico (fase 1)</t>
  </si>
  <si>
    <t>VIARE  110 0212 2014</t>
  </si>
  <si>
    <t>VICERRECTORIA DE RECURSOS</t>
  </si>
  <si>
    <t xml:space="preserve">Apoyo al proceso de certificación de laboratorios de la universidad de los llanos  </t>
  </si>
  <si>
    <t>EJECUCION PROYECTOS DE INVERSION CORTE 31 OCTUBRE /2017</t>
  </si>
  <si>
    <t>PROYECTOS DE INVERSIÓN APROBADOS Y EJECUTADOS A 31 OCTUBRE 2017</t>
  </si>
  <si>
    <t>FCE 12 1204 2016</t>
  </si>
  <si>
    <t>FACULTAD DE CIENCIAS ECONÓMICAS</t>
  </si>
  <si>
    <t>Adecuación de la infraestructura física para el aula de la maestría en administración de negocios de la faculta e ciencias económicas universidad de los llanos-sede Barcelona</t>
  </si>
  <si>
    <t>FCE 13 1304 2016</t>
  </si>
  <si>
    <t>Dotación de aula para la maestría administración de negocios de la facultad de ciencias económicas universidad  de los llanos-sede san Antonio</t>
  </si>
  <si>
    <r>
      <t xml:space="preserve">El </t>
    </r>
    <r>
      <rPr>
        <b/>
        <sz val="10"/>
        <color theme="1"/>
        <rFont val="Arial"/>
        <family val="2"/>
      </rPr>
      <t xml:space="preserve"> Plan Operativo Anual de Inversión (POAI)</t>
    </r>
    <r>
      <rPr>
        <sz val="10"/>
        <color theme="1"/>
        <rFont val="Arial"/>
        <family val="2"/>
      </rPr>
      <t xml:space="preserve"> correspondiente a la vigencia fiscal  2017,  fue aprobado por un valor total de $12.121.800.469 con las siguientes fuentes de financiacion y niveles de ejecución con corte a Octubre 31-2017 :1.</t>
    </r>
    <r>
      <rPr>
        <b/>
        <sz val="10"/>
        <color theme="1"/>
        <rFont val="Arial"/>
        <family val="2"/>
      </rPr>
      <t xml:space="preserve"> Presupuesto General de la Nación (PGN) Bienestar Institucional</t>
    </r>
    <r>
      <rPr>
        <sz val="10"/>
        <color theme="1"/>
        <rFont val="Arial"/>
        <family val="2"/>
      </rPr>
      <t xml:space="preserve"> $1.321.800.469, de los cuales se han ejecutado $1.149.462.529 (87%): 2.</t>
    </r>
    <r>
      <rPr>
        <b/>
        <sz val="10"/>
        <color theme="1"/>
        <rFont val="Arial"/>
        <family val="2"/>
      </rPr>
      <t xml:space="preserve"> Estampilla Prounillanos</t>
    </r>
    <r>
      <rPr>
        <sz val="10"/>
        <color theme="1"/>
        <rFont val="Arial"/>
        <family val="2"/>
      </rPr>
      <t xml:space="preserve">  $10.800.000.000 con un avance de ejecución por $8.586.933.668 (80%).    
De otra parte, se adicionarón recursos de vigencias  2014, 2015 y 2016 asi:1. CREE $4.263.376.237 y ejecutado $2.853.188.771 (67%).         2. Estampilla prounillanos $1.937.079.410 con una ejecución de $1.746.174.006 (90%). El gran total de ingresos y egresos de inversión, según la fuentes Institucionales de financiamiento, muestran que durante la vigencia 2017 a Octubre 31 se han proyectado $18.322.256.116 y se han ejecutado $14.335.758.974 equivalente en promedio al (78%).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</si>
</sst>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&quot;$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3" fontId="0" fillId="2" borderId="0" xfId="0" applyNumberFormat="1" applyFont="1" applyFill="1" applyBorder="1" applyAlignment="1"/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vertical="center"/>
    </xf>
    <xf numFmtId="3" fontId="0" fillId="2" borderId="4" xfId="0" applyNumberFormat="1" applyFont="1" applyFill="1" applyBorder="1" applyAlignment="1">
      <alignment horizontal="left" vertical="center"/>
    </xf>
    <xf numFmtId="3" fontId="0" fillId="2" borderId="4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horizontal="justify" vertical="justify"/>
    </xf>
    <xf numFmtId="3" fontId="0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center" vertical="center"/>
    </xf>
    <xf numFmtId="3" fontId="2" fillId="4" borderId="4" xfId="2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9" fontId="2" fillId="5" borderId="3" xfId="0" applyNumberFormat="1" applyFont="1" applyFill="1" applyBorder="1" applyAlignment="1">
      <alignment horizontal="center" vertical="center"/>
    </xf>
    <xf numFmtId="9" fontId="2" fillId="4" borderId="3" xfId="0" applyNumberFormat="1" applyFont="1" applyFill="1" applyBorder="1" applyAlignment="1">
      <alignment horizontal="center" vertical="center"/>
    </xf>
    <xf numFmtId="3" fontId="0" fillId="4" borderId="4" xfId="2" applyNumberFormat="1" applyFont="1" applyFill="1" applyBorder="1" applyAlignment="1">
      <alignment horizontal="center" vertical="center"/>
    </xf>
    <xf numFmtId="9" fontId="2" fillId="4" borderId="3" xfId="2" applyNumberFormat="1" applyFont="1" applyFill="1" applyBorder="1" applyAlignment="1">
      <alignment horizontal="center" vertical="center"/>
    </xf>
    <xf numFmtId="3" fontId="2" fillId="6" borderId="4" xfId="2" applyNumberFormat="1" applyFont="1" applyFill="1" applyBorder="1" applyAlignment="1">
      <alignment horizontal="center" vertical="center"/>
    </xf>
    <xf numFmtId="9" fontId="2" fillId="6" borderId="3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horizontal="left" vertical="center"/>
    </xf>
    <xf numFmtId="3" fontId="0" fillId="2" borderId="3" xfId="1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3" xfId="2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center" vertical="center"/>
    </xf>
    <xf numFmtId="3" fontId="0" fillId="2" borderId="4" xfId="3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3" fontId="13" fillId="0" borderId="16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5" fillId="0" borderId="18" xfId="0" applyFont="1" applyBorder="1" applyAlignment="1">
      <alignment horizontal="left" vertical="center"/>
    </xf>
    <xf numFmtId="9" fontId="16" fillId="0" borderId="0" xfId="4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3" fillId="8" borderId="12" xfId="0" applyFont="1" applyFill="1" applyBorder="1" applyAlignment="1">
      <alignment vertical="center"/>
    </xf>
    <xf numFmtId="9" fontId="13" fillId="8" borderId="13" xfId="4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13" fillId="0" borderId="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3" fillId="8" borderId="13" xfId="0" applyNumberFormat="1" applyFont="1" applyFill="1" applyBorder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0" fillId="0" borderId="0" xfId="0" applyNumberFormat="1"/>
    <xf numFmtId="0" fontId="7" fillId="7" borderId="3" xfId="0" applyFont="1" applyFill="1" applyBorder="1" applyAlignment="1">
      <alignment horizontal="center" vertical="center" wrapText="1"/>
    </xf>
    <xf numFmtId="0" fontId="0" fillId="0" borderId="3" xfId="0" applyBorder="1"/>
    <xf numFmtId="165" fontId="0" fillId="0" borderId="3" xfId="0" applyNumberFormat="1" applyBorder="1"/>
    <xf numFmtId="9" fontId="0" fillId="0" borderId="3" xfId="4" applyNumberFormat="1" applyFont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165" fontId="2" fillId="9" borderId="3" xfId="0" applyNumberFormat="1" applyFont="1" applyFill="1" applyBorder="1"/>
    <xf numFmtId="9" fontId="0" fillId="0" borderId="3" xfId="4" applyFont="1" applyBorder="1" applyAlignment="1">
      <alignment horizontal="center" vertical="center"/>
    </xf>
    <xf numFmtId="9" fontId="2" fillId="9" borderId="3" xfId="4" applyFont="1" applyFill="1" applyBorder="1" applyAlignment="1">
      <alignment horizontal="center" vertical="center"/>
    </xf>
    <xf numFmtId="9" fontId="2" fillId="0" borderId="0" xfId="4" applyFont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9" fontId="0" fillId="2" borderId="3" xfId="0" applyNumberFormat="1" applyFont="1" applyFill="1" applyBorder="1" applyAlignment="1">
      <alignment horizontal="center" vertical="center"/>
    </xf>
    <xf numFmtId="9" fontId="2" fillId="4" borderId="3" xfId="4" applyNumberFormat="1" applyFont="1" applyFill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9" fontId="13" fillId="8" borderId="21" xfId="4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8" borderId="20" xfId="0" applyFont="1" applyFill="1" applyBorder="1" applyAlignment="1">
      <alignment vertical="center"/>
    </xf>
    <xf numFmtId="9" fontId="13" fillId="8" borderId="5" xfId="4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3" fontId="15" fillId="0" borderId="21" xfId="0" applyNumberFormat="1" applyFont="1" applyBorder="1" applyAlignment="1">
      <alignment horizontal="center" vertical="center"/>
    </xf>
    <xf numFmtId="3" fontId="0" fillId="2" borderId="4" xfId="2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right" vertical="center"/>
    </xf>
    <xf numFmtId="3" fontId="0" fillId="2" borderId="16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center" vertical="center"/>
    </xf>
    <xf numFmtId="3" fontId="2" fillId="6" borderId="7" xfId="0" applyNumberFormat="1" applyFont="1" applyFill="1" applyBorder="1" applyAlignment="1">
      <alignment horizontal="center" vertical="center"/>
    </xf>
    <xf numFmtId="3" fontId="2" fillId="6" borderId="8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5" xfId="2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PROYECTOS</a:t>
            </a:r>
            <a:r>
              <a:rPr lang="es-CO" baseline="0"/>
              <a:t> ADICIONADOS 2017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1.'!$A$3</c:f>
              <c:strCache>
                <c:ptCount val="1"/>
                <c:pt idx="0">
                  <c:v>CREE</c:v>
                </c:pt>
              </c:strCache>
            </c:strRef>
          </c:tx>
          <c:invertIfNegative val="0"/>
          <c:cat>
            <c:strRef>
              <c:f>'GRAFICO 1.'!$B$2:$C$2</c:f>
              <c:strCache>
                <c:ptCount val="2"/>
                <c:pt idx="0">
                  <c:v>PROYECTADO</c:v>
                </c:pt>
                <c:pt idx="1">
                  <c:v>EJECUTADO</c:v>
                </c:pt>
              </c:strCache>
            </c:strRef>
          </c:cat>
          <c:val>
            <c:numRef>
              <c:f>'GRAFICO 1.'!$B$3:$C$3</c:f>
              <c:numCache>
                <c:formatCode>"$"\ #,##0</c:formatCode>
                <c:ptCount val="2"/>
                <c:pt idx="0">
                  <c:v>4263376237</c:v>
                </c:pt>
                <c:pt idx="1">
                  <c:v>2853188771</c:v>
                </c:pt>
              </c:numCache>
            </c:numRef>
          </c:val>
        </c:ser>
        <c:ser>
          <c:idx val="1"/>
          <c:order val="1"/>
          <c:tx>
            <c:strRef>
              <c:f>'GRAFICO 1.'!$A$4</c:f>
              <c:strCache>
                <c:ptCount val="1"/>
                <c:pt idx="0">
                  <c:v>Estampilla Prounillanos</c:v>
                </c:pt>
              </c:strCache>
            </c:strRef>
          </c:tx>
          <c:invertIfNegative val="0"/>
          <c:cat>
            <c:strRef>
              <c:f>'GRAFICO 1.'!$B$2:$C$2</c:f>
              <c:strCache>
                <c:ptCount val="2"/>
                <c:pt idx="0">
                  <c:v>PROYECTADO</c:v>
                </c:pt>
                <c:pt idx="1">
                  <c:v>EJECUTADO</c:v>
                </c:pt>
              </c:strCache>
            </c:strRef>
          </c:cat>
          <c:val>
            <c:numRef>
              <c:f>'GRAFICO 1.'!$B$4:$C$4</c:f>
              <c:numCache>
                <c:formatCode>"$"\ #,##0</c:formatCode>
                <c:ptCount val="2"/>
                <c:pt idx="0">
                  <c:v>1937079410</c:v>
                </c:pt>
                <c:pt idx="1">
                  <c:v>1746174006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00960"/>
        <c:axId val="194602880"/>
      </c:barChart>
      <c:catAx>
        <c:axId val="19460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4602880"/>
        <c:crosses val="autoZero"/>
        <c:auto val="1"/>
        <c:lblAlgn val="ctr"/>
        <c:lblOffset val="100"/>
        <c:noMultiLvlLbl val="0"/>
      </c:catAx>
      <c:valAx>
        <c:axId val="194602880"/>
        <c:scaling>
          <c:orientation val="minMax"/>
        </c:scaling>
        <c:delete val="0"/>
        <c:axPos val="l"/>
        <c:majorGridlines/>
        <c:numFmt formatCode="&quot;$&quot;\ #,##0" sourceLinked="1"/>
        <c:majorTickMark val="out"/>
        <c:minorTickMark val="none"/>
        <c:tickLblPos val="nextTo"/>
        <c:crossAx val="194600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PROYECTOS</a:t>
            </a:r>
            <a:r>
              <a:rPr lang="es-CO" baseline="0"/>
              <a:t> POAI 2017</a:t>
            </a:r>
            <a:endParaRPr lang="es-CO"/>
          </a:p>
        </c:rich>
      </c:tx>
      <c:layout>
        <c:manualLayout>
          <c:xMode val="edge"/>
          <c:yMode val="edge"/>
          <c:x val="0.39749875130367512"/>
          <c:y val="6.29213483146067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347484689413826"/>
          <c:y val="0.24053510612211537"/>
          <c:w val="0.40249715660542434"/>
          <c:h val="0.66663324523880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1.'!$A$9</c:f>
              <c:strCache>
                <c:ptCount val="1"/>
                <c:pt idx="0">
                  <c:v>Estampilla Prounillanos</c:v>
                </c:pt>
              </c:strCache>
            </c:strRef>
          </c:tx>
          <c:invertIfNegative val="0"/>
          <c:cat>
            <c:strRef>
              <c:f>'GRAFICO 1.'!$B$8:$C$8</c:f>
              <c:strCache>
                <c:ptCount val="2"/>
                <c:pt idx="0">
                  <c:v>PROYECTADO</c:v>
                </c:pt>
                <c:pt idx="1">
                  <c:v>EJECUTADO</c:v>
                </c:pt>
              </c:strCache>
            </c:strRef>
          </c:cat>
          <c:val>
            <c:numRef>
              <c:f>'GRAFICO 1.'!$B$9:$C$9</c:f>
              <c:numCache>
                <c:formatCode>"$"\ #,##0</c:formatCode>
                <c:ptCount val="2"/>
                <c:pt idx="0">
                  <c:v>10800000000</c:v>
                </c:pt>
                <c:pt idx="1">
                  <c:v>8586933668</c:v>
                </c:pt>
              </c:numCache>
            </c:numRef>
          </c:val>
        </c:ser>
        <c:ser>
          <c:idx val="1"/>
          <c:order val="1"/>
          <c:tx>
            <c:strRef>
              <c:f>'GRAFICO 1.'!$A$10</c:f>
              <c:strCache>
                <c:ptCount val="1"/>
                <c:pt idx="0">
                  <c:v>PGN</c:v>
                </c:pt>
              </c:strCache>
            </c:strRef>
          </c:tx>
          <c:invertIfNegative val="0"/>
          <c:cat>
            <c:strRef>
              <c:f>'GRAFICO 1.'!$B$8:$C$8</c:f>
              <c:strCache>
                <c:ptCount val="2"/>
                <c:pt idx="0">
                  <c:v>PROYECTADO</c:v>
                </c:pt>
                <c:pt idx="1">
                  <c:v>EJECUTADO</c:v>
                </c:pt>
              </c:strCache>
            </c:strRef>
          </c:cat>
          <c:val>
            <c:numRef>
              <c:f>'GRAFICO 1.'!$B$10:$C$10</c:f>
              <c:numCache>
                <c:formatCode>"$"\ #,##0</c:formatCode>
                <c:ptCount val="2"/>
                <c:pt idx="0">
                  <c:v>1321800469</c:v>
                </c:pt>
                <c:pt idx="1">
                  <c:v>1149462529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83232"/>
        <c:axId val="265601408"/>
      </c:barChart>
      <c:catAx>
        <c:axId val="26558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5601408"/>
        <c:crosses val="autoZero"/>
        <c:auto val="1"/>
        <c:lblAlgn val="ctr"/>
        <c:lblOffset val="100"/>
        <c:noMultiLvlLbl val="0"/>
      </c:catAx>
      <c:valAx>
        <c:axId val="265601408"/>
        <c:scaling>
          <c:orientation val="minMax"/>
        </c:scaling>
        <c:delete val="0"/>
        <c:axPos val="l"/>
        <c:majorGridlines/>
        <c:numFmt formatCode="&quot;$&quot;\ #,##0" sourceLinked="1"/>
        <c:majorTickMark val="out"/>
        <c:minorTickMark val="none"/>
        <c:tickLblPos val="nextTo"/>
        <c:crossAx val="26558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PROYECTOS EJECUTADOS 2017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'GRAFICO 2,'!$B$2</c:f>
              <c:strCache>
                <c:ptCount val="1"/>
                <c:pt idx="0">
                  <c:v>EJECUTADO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'GRAFICO 2,'!$A$3:$A$5</c:f>
              <c:strCache>
                <c:ptCount val="3"/>
                <c:pt idx="0">
                  <c:v>Estampilla Prounillanos</c:v>
                </c:pt>
                <c:pt idx="1">
                  <c:v>CREE</c:v>
                </c:pt>
                <c:pt idx="2">
                  <c:v>PGN</c:v>
                </c:pt>
              </c:strCache>
            </c:strRef>
          </c:cat>
          <c:val>
            <c:numRef>
              <c:f>'GRAFICO 2,'!$B$3:$B$5</c:f>
              <c:numCache>
                <c:formatCode>"$"\ #,##0</c:formatCode>
                <c:ptCount val="3"/>
                <c:pt idx="0">
                  <c:v>10333107674</c:v>
                </c:pt>
                <c:pt idx="1">
                  <c:v>2853188771</c:v>
                </c:pt>
                <c:pt idx="2">
                  <c:v>1149462529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366711</xdr:colOff>
      <xdr:row>2</xdr:row>
      <xdr:rowOff>61911</xdr:rowOff>
    </xdr:from>
    <xdr:to>
      <xdr:col>14</xdr:col>
      <xdr:colOff>180974</xdr:colOff>
      <xdr:row>16</xdr:row>
      <xdr:rowOff>28574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428626</xdr:colOff>
      <xdr:row>18</xdr:row>
      <xdr:rowOff>152400</xdr:rowOff>
    </xdr:from>
    <xdr:to>
      <xdr:col>14</xdr:col>
      <xdr:colOff>209550</xdr:colOff>
      <xdr:row>33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728662</xdr:colOff>
      <xdr:row>7</xdr:row>
      <xdr:rowOff>42862</xdr:rowOff>
    </xdr:from>
    <xdr:to>
      <xdr:col>10</xdr:col>
      <xdr:colOff>728662</xdr:colOff>
      <xdr:row>21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17"/>
  <sheetViews>
    <sheetView tabSelected="1" workbookViewId="0">
      <selection activeCell="A2" sqref="A2"/>
    </sheetView>
  </sheetViews>
  <sheetFormatPr baseColWidth="10" defaultRowHeight="15" x14ac:dyDescent="0.25"/>
  <cols>
    <col min="1" max="1" width="3.42578125" style="20" customWidth="1"/>
    <col min="2" max="2" width="9.42578125" style="16" customWidth="1"/>
    <col min="3" max="3" width="14.5703125" style="17" customWidth="1"/>
    <col min="4" max="4" width="32.85546875" style="18" customWidth="1"/>
    <col min="5" max="5" width="8" style="19" customWidth="1"/>
    <col min="6" max="6" width="9.5703125" style="21" customWidth="1"/>
    <col min="7" max="7" width="14" style="1" hidden="1" customWidth="1"/>
    <col min="8" max="8" width="14.7109375" style="1" customWidth="1"/>
    <col min="9" max="9" width="14.5703125" style="19" customWidth="1"/>
    <col min="10" max="10" width="14.140625" style="19" customWidth="1"/>
    <col min="11" max="11" width="13.28515625" style="22" customWidth="1"/>
    <col min="12" max="14" width="12.7109375" style="1" bestFit="1" customWidth="1"/>
    <col min="15" max="16384" width="11.42578125" style="1"/>
  </cols>
  <sheetData>
    <row r="1" spans="1:11" ht="31.5" customHeight="1" x14ac:dyDescent="0.25">
      <c r="A1" s="108" t="s">
        <v>217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6" customFormat="1" ht="45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179</v>
      </c>
      <c r="J2" s="4" t="s">
        <v>8</v>
      </c>
      <c r="K2" s="5" t="s">
        <v>9</v>
      </c>
    </row>
    <row r="3" spans="1:11" ht="45" x14ac:dyDescent="0.25">
      <c r="A3" s="14">
        <v>1</v>
      </c>
      <c r="B3" s="33" t="s">
        <v>10</v>
      </c>
      <c r="C3" s="33" t="s">
        <v>11</v>
      </c>
      <c r="D3" s="34" t="s">
        <v>12</v>
      </c>
      <c r="E3" s="35" t="s">
        <v>13</v>
      </c>
      <c r="F3" s="36" t="s">
        <v>14</v>
      </c>
      <c r="G3" s="37">
        <v>800000000</v>
      </c>
      <c r="H3" s="37">
        <v>800000000</v>
      </c>
      <c r="I3" s="103">
        <v>547712079</v>
      </c>
      <c r="J3" s="35">
        <f>'CORTE OCTUBRE 31'!$H3-'CORTE OCTUBRE 31'!$I3</f>
        <v>252287921</v>
      </c>
      <c r="K3" s="13">
        <f>I3/H3</f>
        <v>0.68464009874999998</v>
      </c>
    </row>
    <row r="4" spans="1:11" ht="45" x14ac:dyDescent="0.25">
      <c r="A4" s="14">
        <v>2</v>
      </c>
      <c r="B4" s="33" t="s">
        <v>15</v>
      </c>
      <c r="C4" s="33" t="s">
        <v>11</v>
      </c>
      <c r="D4" s="34" t="s">
        <v>16</v>
      </c>
      <c r="E4" s="35" t="s">
        <v>13</v>
      </c>
      <c r="F4" s="36" t="s">
        <v>14</v>
      </c>
      <c r="G4" s="33">
        <v>2636689000</v>
      </c>
      <c r="H4" s="33">
        <v>2636689000</v>
      </c>
      <c r="I4" s="38">
        <v>2521707598</v>
      </c>
      <c r="J4" s="35">
        <f>'CORTE OCTUBRE 31'!$H4-'CORTE OCTUBRE 31'!$I4</f>
        <v>114981402</v>
      </c>
      <c r="K4" s="13">
        <f>I4/H4</f>
        <v>0.95639174661858106</v>
      </c>
    </row>
    <row r="5" spans="1:11" ht="60.75" customHeight="1" x14ac:dyDescent="0.25">
      <c r="A5" s="14">
        <v>3</v>
      </c>
      <c r="B5" s="33" t="s">
        <v>17</v>
      </c>
      <c r="C5" s="33" t="s">
        <v>11</v>
      </c>
      <c r="D5" s="34" t="s">
        <v>18</v>
      </c>
      <c r="E5" s="35" t="s">
        <v>13</v>
      </c>
      <c r="F5" s="36" t="s">
        <v>14</v>
      </c>
      <c r="G5" s="33">
        <v>150000000</v>
      </c>
      <c r="H5" s="33">
        <v>150000000</v>
      </c>
      <c r="I5" s="38">
        <v>102507581</v>
      </c>
      <c r="J5" s="35">
        <f>'CORTE OCTUBRE 31'!$H5-'CORTE OCTUBRE 31'!$I5</f>
        <v>47492419</v>
      </c>
      <c r="K5" s="13">
        <f>I5/H5</f>
        <v>0.68338387333333328</v>
      </c>
    </row>
    <row r="6" spans="1:11" ht="80.25" customHeight="1" x14ac:dyDescent="0.25">
      <c r="A6" s="14">
        <v>4</v>
      </c>
      <c r="B6" s="33" t="s">
        <v>19</v>
      </c>
      <c r="C6" s="33" t="s">
        <v>11</v>
      </c>
      <c r="D6" s="34" t="s">
        <v>20</v>
      </c>
      <c r="E6" s="35" t="s">
        <v>13</v>
      </c>
      <c r="F6" s="36" t="s">
        <v>14</v>
      </c>
      <c r="G6" s="33">
        <v>250000000</v>
      </c>
      <c r="H6" s="33">
        <v>250000000</v>
      </c>
      <c r="I6" s="38">
        <v>219246282</v>
      </c>
      <c r="J6" s="35">
        <f>'CORTE OCTUBRE 31'!$H6-'CORTE OCTUBRE 31'!$I6</f>
        <v>30753718</v>
      </c>
      <c r="K6" s="13">
        <f>I6/H6</f>
        <v>0.87698512799999995</v>
      </c>
    </row>
    <row r="7" spans="1:11" ht="60" x14ac:dyDescent="0.25">
      <c r="A7" s="14">
        <v>5</v>
      </c>
      <c r="B7" s="33" t="s">
        <v>21</v>
      </c>
      <c r="C7" s="33" t="s">
        <v>11</v>
      </c>
      <c r="D7" s="34" t="s">
        <v>22</v>
      </c>
      <c r="E7" s="35" t="s">
        <v>13</v>
      </c>
      <c r="F7" s="36" t="s">
        <v>14</v>
      </c>
      <c r="G7" s="33">
        <v>900000000</v>
      </c>
      <c r="H7" s="33">
        <v>900000000</v>
      </c>
      <c r="I7" s="38">
        <v>878238984</v>
      </c>
      <c r="J7" s="35">
        <f>'CORTE OCTUBRE 31'!$H7-'CORTE OCTUBRE 31'!$I7</f>
        <v>21761016</v>
      </c>
      <c r="K7" s="13">
        <f t="shared" ref="K7:K44" si="0">I7/H7</f>
        <v>0.97582109333333333</v>
      </c>
    </row>
    <row r="8" spans="1:11" ht="45" x14ac:dyDescent="0.25">
      <c r="A8" s="14">
        <v>6</v>
      </c>
      <c r="B8" s="33" t="s">
        <v>23</v>
      </c>
      <c r="C8" s="33" t="s">
        <v>11</v>
      </c>
      <c r="D8" s="34" t="s">
        <v>24</v>
      </c>
      <c r="E8" s="35" t="s">
        <v>13</v>
      </c>
      <c r="F8" s="36" t="s">
        <v>14</v>
      </c>
      <c r="G8" s="33">
        <v>300000000</v>
      </c>
      <c r="H8" s="33">
        <v>300000000</v>
      </c>
      <c r="I8" s="38">
        <v>291113557</v>
      </c>
      <c r="J8" s="35">
        <f>'CORTE OCTUBRE 31'!$H8-'CORTE OCTUBRE 31'!$I8</f>
        <v>8886443</v>
      </c>
      <c r="K8" s="13">
        <f t="shared" si="0"/>
        <v>0.9703785233333333</v>
      </c>
    </row>
    <row r="9" spans="1:11" ht="63.75" customHeight="1" x14ac:dyDescent="0.25">
      <c r="A9" s="14">
        <v>7</v>
      </c>
      <c r="B9" s="33" t="s">
        <v>25</v>
      </c>
      <c r="C9" s="33" t="s">
        <v>11</v>
      </c>
      <c r="D9" s="34" t="s">
        <v>26</v>
      </c>
      <c r="E9" s="35" t="s">
        <v>13</v>
      </c>
      <c r="F9" s="36" t="s">
        <v>14</v>
      </c>
      <c r="G9" s="33">
        <v>105000000</v>
      </c>
      <c r="H9" s="33">
        <v>105000000</v>
      </c>
      <c r="I9" s="38">
        <v>75262615</v>
      </c>
      <c r="J9" s="35">
        <f>'CORTE OCTUBRE 31'!$H9-'CORTE OCTUBRE 31'!$I9</f>
        <v>29737385</v>
      </c>
      <c r="K9" s="13">
        <f t="shared" si="0"/>
        <v>0.71678680952380958</v>
      </c>
    </row>
    <row r="10" spans="1:11" ht="60" x14ac:dyDescent="0.25">
      <c r="A10" s="14">
        <v>8</v>
      </c>
      <c r="B10" s="33" t="s">
        <v>27</v>
      </c>
      <c r="C10" s="33" t="s">
        <v>28</v>
      </c>
      <c r="D10" s="34" t="s">
        <v>29</v>
      </c>
      <c r="E10" s="35" t="s">
        <v>13</v>
      </c>
      <c r="F10" s="36" t="s">
        <v>14</v>
      </c>
      <c r="G10" s="33">
        <v>584640000</v>
      </c>
      <c r="H10" s="33">
        <v>584640000</v>
      </c>
      <c r="I10" s="38">
        <v>424865821</v>
      </c>
      <c r="J10" s="35">
        <f>'CORTE OCTUBRE 31'!$H10-'CORTE OCTUBRE 31'!$I10</f>
        <v>159774179</v>
      </c>
      <c r="K10" s="13">
        <f t="shared" si="0"/>
        <v>0.72671356903393536</v>
      </c>
    </row>
    <row r="11" spans="1:11" ht="71.25" customHeight="1" x14ac:dyDescent="0.25">
      <c r="A11" s="14">
        <v>9</v>
      </c>
      <c r="B11" s="33" t="s">
        <v>30</v>
      </c>
      <c r="C11" s="33" t="s">
        <v>11</v>
      </c>
      <c r="D11" s="34" t="s">
        <v>31</v>
      </c>
      <c r="E11" s="35" t="s">
        <v>13</v>
      </c>
      <c r="F11" s="36" t="s">
        <v>14</v>
      </c>
      <c r="G11" s="33">
        <v>836745000</v>
      </c>
      <c r="H11" s="33">
        <v>836745000</v>
      </c>
      <c r="I11" s="38">
        <v>519853657</v>
      </c>
      <c r="J11" s="35">
        <f>'CORTE OCTUBRE 31'!$H11-'CORTE OCTUBRE 31'!$I11</f>
        <v>316891343</v>
      </c>
      <c r="K11" s="13">
        <f t="shared" si="0"/>
        <v>0.62128086454057085</v>
      </c>
    </row>
    <row r="12" spans="1:11" ht="54.75" customHeight="1" x14ac:dyDescent="0.25">
      <c r="A12" s="14">
        <v>10</v>
      </c>
      <c r="B12" s="33" t="s">
        <v>32</v>
      </c>
      <c r="C12" s="33" t="s">
        <v>11</v>
      </c>
      <c r="D12" s="34" t="s">
        <v>33</v>
      </c>
      <c r="E12" s="35" t="s">
        <v>13</v>
      </c>
      <c r="F12" s="36" t="s">
        <v>14</v>
      </c>
      <c r="G12" s="33">
        <v>700000000</v>
      </c>
      <c r="H12" s="33">
        <v>700000000</v>
      </c>
      <c r="I12" s="38">
        <v>152085835</v>
      </c>
      <c r="J12" s="35">
        <f>'CORTE OCTUBRE 31'!$H12-'CORTE OCTUBRE 31'!$I12</f>
        <v>547914165</v>
      </c>
      <c r="K12" s="13">
        <f t="shared" si="0"/>
        <v>0.21726547857142858</v>
      </c>
    </row>
    <row r="13" spans="1:11" ht="75" x14ac:dyDescent="0.25">
      <c r="A13" s="14">
        <v>11</v>
      </c>
      <c r="B13" s="33" t="s">
        <v>34</v>
      </c>
      <c r="C13" s="33" t="s">
        <v>11</v>
      </c>
      <c r="D13" s="34" t="s">
        <v>35</v>
      </c>
      <c r="E13" s="35" t="s">
        <v>13</v>
      </c>
      <c r="F13" s="36" t="s">
        <v>14</v>
      </c>
      <c r="G13" s="33">
        <v>1100000000</v>
      </c>
      <c r="H13" s="33">
        <v>1100000000</v>
      </c>
      <c r="I13" s="38">
        <v>1009643784</v>
      </c>
      <c r="J13" s="35">
        <f>'CORTE OCTUBRE 31'!$H13-'CORTE OCTUBRE 31'!$I13</f>
        <v>90356216</v>
      </c>
      <c r="K13" s="13">
        <f t="shared" si="0"/>
        <v>0.91785798545454544</v>
      </c>
    </row>
    <row r="14" spans="1:11" ht="63.75" customHeight="1" x14ac:dyDescent="0.25">
      <c r="A14" s="14">
        <v>12</v>
      </c>
      <c r="B14" s="33" t="s">
        <v>36</v>
      </c>
      <c r="C14" s="33" t="s">
        <v>11</v>
      </c>
      <c r="D14" s="34" t="s">
        <v>37</v>
      </c>
      <c r="E14" s="35" t="s">
        <v>13</v>
      </c>
      <c r="F14" s="36" t="s">
        <v>14</v>
      </c>
      <c r="G14" s="33">
        <v>560520000</v>
      </c>
      <c r="H14" s="33">
        <v>560520000</v>
      </c>
      <c r="I14" s="38">
        <v>489377691</v>
      </c>
      <c r="J14" s="35">
        <f>'CORTE OCTUBRE 31'!$H14-'CORTE OCTUBRE 31'!$I14</f>
        <v>71142309</v>
      </c>
      <c r="K14" s="13">
        <f t="shared" si="0"/>
        <v>0.873078018625562</v>
      </c>
    </row>
    <row r="15" spans="1:11" ht="75" customHeight="1" x14ac:dyDescent="0.25">
      <c r="A15" s="14">
        <v>13</v>
      </c>
      <c r="B15" s="33" t="s">
        <v>38</v>
      </c>
      <c r="C15" s="33" t="s">
        <v>11</v>
      </c>
      <c r="D15" s="34" t="s">
        <v>39</v>
      </c>
      <c r="E15" s="35" t="s">
        <v>13</v>
      </c>
      <c r="F15" s="36" t="s">
        <v>14</v>
      </c>
      <c r="G15" s="33">
        <v>300000000</v>
      </c>
      <c r="H15" s="33">
        <v>300000000</v>
      </c>
      <c r="I15" s="38">
        <v>298368309</v>
      </c>
      <c r="J15" s="35">
        <f>'CORTE OCTUBRE 31'!$H15-'CORTE OCTUBRE 31'!$I15</f>
        <v>1631691</v>
      </c>
      <c r="K15" s="13">
        <f t="shared" si="0"/>
        <v>0.99456102999999996</v>
      </c>
    </row>
    <row r="16" spans="1:11" ht="51" customHeight="1" x14ac:dyDescent="0.25">
      <c r="A16" s="14">
        <v>14</v>
      </c>
      <c r="B16" s="33" t="s">
        <v>40</v>
      </c>
      <c r="C16" s="33" t="s">
        <v>41</v>
      </c>
      <c r="D16" s="34" t="s">
        <v>42</v>
      </c>
      <c r="E16" s="35" t="s">
        <v>13</v>
      </c>
      <c r="F16" s="36" t="s">
        <v>14</v>
      </c>
      <c r="G16" s="39">
        <v>550000000</v>
      </c>
      <c r="H16" s="39">
        <v>550000000</v>
      </c>
      <c r="I16" s="38">
        <v>507661721</v>
      </c>
      <c r="J16" s="35">
        <f>'CORTE OCTUBRE 31'!$H16-'CORTE OCTUBRE 31'!$I16</f>
        <v>42338279</v>
      </c>
      <c r="K16" s="13">
        <f t="shared" si="0"/>
        <v>0.9230213109090909</v>
      </c>
    </row>
    <row r="17" spans="1:14" ht="61.5" customHeight="1" x14ac:dyDescent="0.25">
      <c r="A17" s="14">
        <v>15</v>
      </c>
      <c r="B17" s="33" t="s">
        <v>43</v>
      </c>
      <c r="C17" s="33" t="s">
        <v>11</v>
      </c>
      <c r="D17" s="34" t="s">
        <v>44</v>
      </c>
      <c r="E17" s="35" t="s">
        <v>13</v>
      </c>
      <c r="F17" s="36" t="s">
        <v>14</v>
      </c>
      <c r="G17" s="33">
        <v>726406000</v>
      </c>
      <c r="H17" s="33">
        <v>726406000</v>
      </c>
      <c r="I17" s="38">
        <v>328627906</v>
      </c>
      <c r="J17" s="35">
        <f>'CORTE OCTUBRE 31'!$H17-'CORTE OCTUBRE 31'!$I17</f>
        <v>397778094</v>
      </c>
      <c r="K17" s="13">
        <f t="shared" si="0"/>
        <v>0.45240252145494392</v>
      </c>
    </row>
    <row r="18" spans="1:14" ht="46.5" customHeight="1" x14ac:dyDescent="0.25">
      <c r="A18" s="14">
        <v>16</v>
      </c>
      <c r="B18" s="33" t="s">
        <v>45</v>
      </c>
      <c r="C18" s="33" t="s">
        <v>46</v>
      </c>
      <c r="D18" s="34" t="s">
        <v>47</v>
      </c>
      <c r="E18" s="35" t="s">
        <v>13</v>
      </c>
      <c r="F18" s="36" t="s">
        <v>14</v>
      </c>
      <c r="G18" s="39">
        <v>300000000</v>
      </c>
      <c r="H18" s="39">
        <v>300000000</v>
      </c>
      <c r="I18" s="104">
        <v>220660248</v>
      </c>
      <c r="J18" s="35">
        <f>'CORTE OCTUBRE 31'!$H18-'CORTE OCTUBRE 31'!$I18</f>
        <v>79339752</v>
      </c>
      <c r="K18" s="13">
        <f t="shared" si="0"/>
        <v>0.73553416000000005</v>
      </c>
    </row>
    <row r="19" spans="1:14" ht="27.75" customHeight="1" x14ac:dyDescent="0.25">
      <c r="A19" s="109" t="s">
        <v>48</v>
      </c>
      <c r="B19" s="110"/>
      <c r="C19" s="110"/>
      <c r="D19" s="110"/>
      <c r="E19" s="110"/>
      <c r="F19" s="111"/>
      <c r="G19" s="23">
        <f>G3+G4+G5+G6+G7+G8+G9+G10+G11+G12+G13+G14+G15+G16+G17+G18</f>
        <v>10800000000</v>
      </c>
      <c r="H19" s="23">
        <f>SUM(H3:H18)</f>
        <v>10800000000</v>
      </c>
      <c r="I19" s="23">
        <f t="shared" ref="I19:J19" si="1">SUM(I3:I18)</f>
        <v>8586933668</v>
      </c>
      <c r="J19" s="23">
        <f t="shared" si="1"/>
        <v>2213066332</v>
      </c>
      <c r="K19" s="28">
        <f t="shared" si="0"/>
        <v>0.79508645074074069</v>
      </c>
    </row>
    <row r="20" spans="1:14" ht="46.5" customHeight="1" x14ac:dyDescent="0.25">
      <c r="A20" s="41">
        <v>17</v>
      </c>
      <c r="B20" s="7" t="s">
        <v>49</v>
      </c>
      <c r="C20" s="7" t="s">
        <v>50</v>
      </c>
      <c r="D20" s="7" t="s">
        <v>51</v>
      </c>
      <c r="E20" s="8" t="s">
        <v>13</v>
      </c>
      <c r="F20" s="9" t="s">
        <v>52</v>
      </c>
      <c r="G20" s="42">
        <v>199666200</v>
      </c>
      <c r="H20" s="42">
        <v>199666200</v>
      </c>
      <c r="I20" s="10">
        <v>164745660</v>
      </c>
      <c r="J20" s="11">
        <f>'CORTE OCTUBRE 31'!$H20-'CORTE OCTUBRE 31'!$I20</f>
        <v>34920540</v>
      </c>
      <c r="K20" s="13">
        <f t="shared" si="0"/>
        <v>0.82510540091412565</v>
      </c>
    </row>
    <row r="21" spans="1:14" ht="57.75" customHeight="1" x14ac:dyDescent="0.25">
      <c r="A21" s="41">
        <v>18</v>
      </c>
      <c r="B21" s="7" t="s">
        <v>53</v>
      </c>
      <c r="C21" s="7" t="s">
        <v>50</v>
      </c>
      <c r="D21" s="7" t="s">
        <v>54</v>
      </c>
      <c r="E21" s="8" t="s">
        <v>13</v>
      </c>
      <c r="F21" s="9" t="s">
        <v>52</v>
      </c>
      <c r="G21" s="42">
        <v>188871200</v>
      </c>
      <c r="H21" s="42">
        <v>188871200</v>
      </c>
      <c r="I21" s="10">
        <v>173421303</v>
      </c>
      <c r="J21" s="11">
        <f>'CORTE OCTUBRE 31'!$H21-'CORTE OCTUBRE 31'!$I21</f>
        <v>15449897</v>
      </c>
      <c r="K21" s="13">
        <f t="shared" si="0"/>
        <v>0.91819876720219917</v>
      </c>
      <c r="N21" s="12"/>
    </row>
    <row r="22" spans="1:14" ht="66" customHeight="1" x14ac:dyDescent="0.25">
      <c r="A22" s="41">
        <v>19</v>
      </c>
      <c r="B22" s="7" t="s">
        <v>55</v>
      </c>
      <c r="C22" s="7" t="s">
        <v>50</v>
      </c>
      <c r="D22" s="7" t="s">
        <v>56</v>
      </c>
      <c r="E22" s="8" t="s">
        <v>13</v>
      </c>
      <c r="F22" s="9" t="s">
        <v>52</v>
      </c>
      <c r="G22" s="42">
        <v>244895850</v>
      </c>
      <c r="H22" s="42">
        <v>244895850</v>
      </c>
      <c r="I22" s="10">
        <v>236470410</v>
      </c>
      <c r="J22" s="11">
        <f>'CORTE OCTUBRE 31'!$H22-'CORTE OCTUBRE 31'!$I22</f>
        <v>8425440</v>
      </c>
      <c r="K22" s="13">
        <f t="shared" si="0"/>
        <v>0.96559582369403152</v>
      </c>
    </row>
    <row r="23" spans="1:14" ht="60.75" customHeight="1" x14ac:dyDescent="0.25">
      <c r="A23" s="41">
        <v>20</v>
      </c>
      <c r="B23" s="7" t="s">
        <v>57</v>
      </c>
      <c r="C23" s="7" t="s">
        <v>50</v>
      </c>
      <c r="D23" s="7" t="s">
        <v>58</v>
      </c>
      <c r="E23" s="8" t="s">
        <v>13</v>
      </c>
      <c r="F23" s="9" t="s">
        <v>52</v>
      </c>
      <c r="G23" s="42">
        <v>399054419</v>
      </c>
      <c r="H23" s="42">
        <v>399054419</v>
      </c>
      <c r="I23" s="10">
        <v>305393236</v>
      </c>
      <c r="J23" s="11">
        <f>'CORTE OCTUBRE 31'!$H23-'CORTE OCTUBRE 31'!$I23</f>
        <v>93661183</v>
      </c>
      <c r="K23" s="13">
        <f t="shared" si="0"/>
        <v>0.76529220441986889</v>
      </c>
    </row>
    <row r="24" spans="1:14" ht="46.5" customHeight="1" x14ac:dyDescent="0.25">
      <c r="A24" s="41">
        <v>21</v>
      </c>
      <c r="B24" s="7" t="s">
        <v>59</v>
      </c>
      <c r="C24" s="7" t="s">
        <v>50</v>
      </c>
      <c r="D24" s="7" t="s">
        <v>60</v>
      </c>
      <c r="E24" s="8" t="s">
        <v>13</v>
      </c>
      <c r="F24" s="9" t="s">
        <v>52</v>
      </c>
      <c r="G24" s="42">
        <v>289312800</v>
      </c>
      <c r="H24" s="42">
        <v>289312800</v>
      </c>
      <c r="I24" s="10">
        <v>269431920</v>
      </c>
      <c r="J24" s="11">
        <f>'CORTE OCTUBRE 31'!$H24-'CORTE OCTUBRE 31'!$I24</f>
        <v>19880880</v>
      </c>
      <c r="K24" s="13">
        <f t="shared" si="0"/>
        <v>0.93128240437339793</v>
      </c>
    </row>
    <row r="25" spans="1:14" ht="27.75" customHeight="1" x14ac:dyDescent="0.25">
      <c r="A25" s="109" t="s">
        <v>61</v>
      </c>
      <c r="B25" s="110"/>
      <c r="C25" s="110"/>
      <c r="D25" s="110"/>
      <c r="E25" s="110"/>
      <c r="F25" s="111"/>
      <c r="G25" s="23">
        <f>G20+G21+G22+G23+G24</f>
        <v>1321800469</v>
      </c>
      <c r="H25" s="23">
        <f>SUM(H20:H24)</f>
        <v>1321800469</v>
      </c>
      <c r="I25" s="23">
        <f t="shared" ref="I25:J25" si="2">SUM(I20:I24)</f>
        <v>1149462529</v>
      </c>
      <c r="J25" s="23">
        <f t="shared" si="2"/>
        <v>172337940</v>
      </c>
      <c r="K25" s="28">
        <f t="shared" si="0"/>
        <v>0.86961879342471315</v>
      </c>
    </row>
    <row r="26" spans="1:14" ht="27.75" customHeight="1" x14ac:dyDescent="0.25">
      <c r="A26" s="113" t="s">
        <v>177</v>
      </c>
      <c r="B26" s="114"/>
      <c r="C26" s="114"/>
      <c r="D26" s="114"/>
      <c r="E26" s="114"/>
      <c r="F26" s="115"/>
      <c r="G26" s="31"/>
      <c r="H26" s="31">
        <f>H19+H25</f>
        <v>12121800469</v>
      </c>
      <c r="I26" s="31">
        <f t="shared" ref="I26:J26" si="3">I19+I25</f>
        <v>9736396197</v>
      </c>
      <c r="J26" s="31">
        <f t="shared" si="3"/>
        <v>2385404272</v>
      </c>
      <c r="K26" s="32">
        <f>I26/H26</f>
        <v>0.80321369930973741</v>
      </c>
    </row>
    <row r="27" spans="1:14" ht="60" x14ac:dyDescent="0.25">
      <c r="A27" s="14">
        <v>22</v>
      </c>
      <c r="B27" s="33" t="s">
        <v>62</v>
      </c>
      <c r="C27" s="33" t="s">
        <v>63</v>
      </c>
      <c r="D27" s="34" t="s">
        <v>64</v>
      </c>
      <c r="E27" s="35" t="s">
        <v>65</v>
      </c>
      <c r="F27" s="36" t="s">
        <v>187</v>
      </c>
      <c r="G27" s="39">
        <v>34500000</v>
      </c>
      <c r="H27" s="39">
        <v>34500000</v>
      </c>
      <c r="I27" s="38">
        <v>31963800</v>
      </c>
      <c r="J27" s="35">
        <f>'CORTE OCTUBRE 31'!$H27-'CORTE OCTUBRE 31'!$I27</f>
        <v>2536200</v>
      </c>
      <c r="K27" s="13">
        <f t="shared" si="0"/>
        <v>0.92648695652173918</v>
      </c>
    </row>
    <row r="28" spans="1:14" ht="43.5" customHeight="1" x14ac:dyDescent="0.25">
      <c r="A28" s="14">
        <v>23</v>
      </c>
      <c r="B28" s="33" t="s">
        <v>66</v>
      </c>
      <c r="C28" s="33" t="s">
        <v>11</v>
      </c>
      <c r="D28" s="34" t="s">
        <v>67</v>
      </c>
      <c r="E28" s="35" t="s">
        <v>65</v>
      </c>
      <c r="F28" s="36" t="s">
        <v>187</v>
      </c>
      <c r="G28" s="39">
        <v>2200000000</v>
      </c>
      <c r="H28" s="39">
        <v>135000000</v>
      </c>
      <c r="I28" s="38">
        <v>134661966</v>
      </c>
      <c r="J28" s="35">
        <f>'CORTE OCTUBRE 31'!$H28-'CORTE OCTUBRE 31'!$I28</f>
        <v>338034</v>
      </c>
      <c r="K28" s="13">
        <f t="shared" si="0"/>
        <v>0.9974960444444444</v>
      </c>
    </row>
    <row r="29" spans="1:14" ht="75" x14ac:dyDescent="0.25">
      <c r="A29" s="14">
        <v>24</v>
      </c>
      <c r="B29" s="33" t="s">
        <v>68</v>
      </c>
      <c r="C29" s="33" t="s">
        <v>11</v>
      </c>
      <c r="D29" s="34" t="s">
        <v>69</v>
      </c>
      <c r="E29" s="35" t="s">
        <v>65</v>
      </c>
      <c r="F29" s="36" t="s">
        <v>186</v>
      </c>
      <c r="G29" s="33">
        <v>472600000</v>
      </c>
      <c r="H29" s="33">
        <v>472600000</v>
      </c>
      <c r="I29" s="38">
        <v>421000000</v>
      </c>
      <c r="J29" s="35">
        <f>'CORTE OCTUBRE 31'!$H29-'CORTE OCTUBRE 31'!$I29</f>
        <v>51600000</v>
      </c>
      <c r="K29" s="13">
        <f t="shared" si="0"/>
        <v>0.89081675835801943</v>
      </c>
    </row>
    <row r="30" spans="1:14" ht="60" x14ac:dyDescent="0.25">
      <c r="A30" s="14">
        <v>25</v>
      </c>
      <c r="B30" s="33" t="s">
        <v>70</v>
      </c>
      <c r="C30" s="33" t="s">
        <v>71</v>
      </c>
      <c r="D30" s="34" t="s">
        <v>72</v>
      </c>
      <c r="E30" s="35" t="s">
        <v>65</v>
      </c>
      <c r="F30" s="36" t="s">
        <v>186</v>
      </c>
      <c r="G30" s="33">
        <v>567376312</v>
      </c>
      <c r="H30" s="33">
        <v>669376312</v>
      </c>
      <c r="I30" s="38">
        <v>669347372</v>
      </c>
      <c r="J30" s="35">
        <f>'CORTE OCTUBRE 31'!$H30-'CORTE OCTUBRE 31'!$I30</f>
        <v>28940</v>
      </c>
      <c r="K30" s="13">
        <f t="shared" si="0"/>
        <v>0.99995676572433001</v>
      </c>
    </row>
    <row r="31" spans="1:14" ht="75" x14ac:dyDescent="0.25">
      <c r="A31" s="14">
        <v>26</v>
      </c>
      <c r="B31" s="33" t="s">
        <v>73</v>
      </c>
      <c r="C31" s="33" t="s">
        <v>71</v>
      </c>
      <c r="D31" s="34" t="s">
        <v>74</v>
      </c>
      <c r="E31" s="35" t="s">
        <v>65</v>
      </c>
      <c r="F31" s="36" t="s">
        <v>185</v>
      </c>
      <c r="G31" s="39">
        <v>234624073</v>
      </c>
      <c r="H31" s="39">
        <v>234624073</v>
      </c>
      <c r="I31" s="38">
        <v>234624073</v>
      </c>
      <c r="J31" s="35">
        <f>'CORTE OCTUBRE 31'!$H31-'CORTE OCTUBRE 31'!$I31</f>
        <v>0</v>
      </c>
      <c r="K31" s="13">
        <f t="shared" si="0"/>
        <v>1</v>
      </c>
    </row>
    <row r="32" spans="1:14" ht="62.25" customHeight="1" x14ac:dyDescent="0.25">
      <c r="A32" s="14">
        <v>27</v>
      </c>
      <c r="B32" s="33" t="s">
        <v>75</v>
      </c>
      <c r="C32" s="33" t="s">
        <v>28</v>
      </c>
      <c r="D32" s="34" t="s">
        <v>76</v>
      </c>
      <c r="E32" s="35" t="s">
        <v>65</v>
      </c>
      <c r="F32" s="36" t="s">
        <v>185</v>
      </c>
      <c r="G32" s="39">
        <v>313979025</v>
      </c>
      <c r="H32" s="39">
        <v>313979025</v>
      </c>
      <c r="I32" s="38">
        <v>254576795</v>
      </c>
      <c r="J32" s="35">
        <f>'CORTE OCTUBRE 31'!$H32-'CORTE OCTUBRE 31'!$I32</f>
        <v>59402230</v>
      </c>
      <c r="K32" s="13">
        <f t="shared" si="0"/>
        <v>0.81080828568086671</v>
      </c>
    </row>
    <row r="33" spans="1:11" ht="76.5" customHeight="1" x14ac:dyDescent="0.25">
      <c r="A33" s="14">
        <v>28</v>
      </c>
      <c r="B33" s="33" t="s">
        <v>212</v>
      </c>
      <c r="C33" s="33" t="s">
        <v>28</v>
      </c>
      <c r="D33" s="34" t="s">
        <v>213</v>
      </c>
      <c r="E33" s="35" t="s">
        <v>65</v>
      </c>
      <c r="F33" s="36" t="s">
        <v>185</v>
      </c>
      <c r="G33" s="101"/>
      <c r="H33" s="101">
        <v>77000000</v>
      </c>
      <c r="I33" s="10">
        <v>0</v>
      </c>
      <c r="J33" s="8">
        <f>H33-I33</f>
        <v>77000000</v>
      </c>
      <c r="K33" s="13">
        <f t="shared" si="0"/>
        <v>0</v>
      </c>
    </row>
    <row r="34" spans="1:11" ht="27" customHeight="1" x14ac:dyDescent="0.25">
      <c r="A34" s="109" t="s">
        <v>178</v>
      </c>
      <c r="B34" s="110"/>
      <c r="C34" s="110"/>
      <c r="D34" s="110"/>
      <c r="E34" s="110"/>
      <c r="F34" s="111"/>
      <c r="G34" s="29"/>
      <c r="H34" s="23">
        <f>SUM(H27:H33)</f>
        <v>1937079410</v>
      </c>
      <c r="I34" s="23">
        <f t="shared" ref="I34:J34" si="4">SUM(I27:I33)</f>
        <v>1746174006</v>
      </c>
      <c r="J34" s="23">
        <f t="shared" si="4"/>
        <v>190905404</v>
      </c>
      <c r="K34" s="30">
        <f>I34/H34</f>
        <v>0.90144678477584972</v>
      </c>
    </row>
    <row r="35" spans="1:11" ht="60" x14ac:dyDescent="0.25">
      <c r="A35" s="14">
        <v>29</v>
      </c>
      <c r="B35" s="34" t="s">
        <v>77</v>
      </c>
      <c r="C35" s="34" t="s">
        <v>78</v>
      </c>
      <c r="D35" s="34" t="s">
        <v>79</v>
      </c>
      <c r="E35" s="35" t="s">
        <v>65</v>
      </c>
      <c r="F35" s="36" t="s">
        <v>80</v>
      </c>
      <c r="G35" s="38">
        <v>1587309896</v>
      </c>
      <c r="H35" s="40">
        <f>'CORTE OCTUBRE 31'!$G35</f>
        <v>1587309896</v>
      </c>
      <c r="I35" s="38">
        <v>1587192896</v>
      </c>
      <c r="J35" s="35">
        <f>'CORTE OCTUBRE 31'!$H35-'CORTE OCTUBRE 31'!$I35</f>
        <v>117000</v>
      </c>
      <c r="K35" s="13">
        <f t="shared" si="0"/>
        <v>0.99992629038583147</v>
      </c>
    </row>
    <row r="36" spans="1:11" ht="58.5" customHeight="1" x14ac:dyDescent="0.25">
      <c r="A36" s="14">
        <v>30</v>
      </c>
      <c r="B36" s="34" t="s">
        <v>81</v>
      </c>
      <c r="C36" s="34" t="s">
        <v>78</v>
      </c>
      <c r="D36" s="34" t="s">
        <v>82</v>
      </c>
      <c r="E36" s="35" t="s">
        <v>65</v>
      </c>
      <c r="F36" s="36" t="s">
        <v>80</v>
      </c>
      <c r="G36" s="35">
        <v>1035437985</v>
      </c>
      <c r="H36" s="40">
        <f>'CORTE OCTUBRE 31'!$G36</f>
        <v>1035437985</v>
      </c>
      <c r="I36" s="38">
        <v>378058122</v>
      </c>
      <c r="J36" s="35">
        <f>'CORTE OCTUBRE 31'!$H36-'CORTE OCTUBRE 31'!$I36</f>
        <v>657379863</v>
      </c>
      <c r="K36" s="13">
        <f t="shared" si="0"/>
        <v>0.36511903897363779</v>
      </c>
    </row>
    <row r="37" spans="1:11" ht="76.5" customHeight="1" x14ac:dyDescent="0.25">
      <c r="A37" s="14">
        <v>31</v>
      </c>
      <c r="B37" s="34" t="s">
        <v>83</v>
      </c>
      <c r="C37" s="34" t="s">
        <v>71</v>
      </c>
      <c r="D37" s="34" t="s">
        <v>84</v>
      </c>
      <c r="E37" s="35" t="s">
        <v>65</v>
      </c>
      <c r="F37" s="36" t="s">
        <v>85</v>
      </c>
      <c r="G37" s="38">
        <v>245695663</v>
      </c>
      <c r="H37" s="40">
        <v>18070000</v>
      </c>
      <c r="I37" s="38">
        <v>18070000</v>
      </c>
      <c r="J37" s="35">
        <f>'CORTE OCTUBRE 31'!$H37-'CORTE OCTUBRE 31'!$I37</f>
        <v>0</v>
      </c>
      <c r="K37" s="13">
        <f t="shared" si="0"/>
        <v>1</v>
      </c>
    </row>
    <row r="38" spans="1:11" ht="76.5" customHeight="1" x14ac:dyDescent="0.25">
      <c r="A38" s="14">
        <v>32</v>
      </c>
      <c r="B38" s="43" t="s">
        <v>181</v>
      </c>
      <c r="C38" s="46" t="s">
        <v>87</v>
      </c>
      <c r="D38" s="44" t="s">
        <v>182</v>
      </c>
      <c r="E38" s="35" t="s">
        <v>65</v>
      </c>
      <c r="F38" s="36" t="s">
        <v>85</v>
      </c>
      <c r="G38" s="38"/>
      <c r="H38" s="40">
        <v>8241387</v>
      </c>
      <c r="I38" s="38">
        <v>8241387</v>
      </c>
      <c r="J38" s="35">
        <f>'CORTE OCTUBRE 31'!$H38-'CORTE OCTUBRE 31'!$I38</f>
        <v>0</v>
      </c>
      <c r="K38" s="13">
        <f t="shared" si="0"/>
        <v>1</v>
      </c>
    </row>
    <row r="39" spans="1:11" ht="75" x14ac:dyDescent="0.25">
      <c r="A39" s="14">
        <v>33</v>
      </c>
      <c r="B39" s="34" t="s">
        <v>86</v>
      </c>
      <c r="C39" s="34" t="s">
        <v>87</v>
      </c>
      <c r="D39" s="34" t="s">
        <v>88</v>
      </c>
      <c r="E39" s="35" t="s">
        <v>65</v>
      </c>
      <c r="F39" s="36" t="s">
        <v>85</v>
      </c>
      <c r="G39" s="38">
        <v>756233287</v>
      </c>
      <c r="H39" s="40">
        <v>100204946</v>
      </c>
      <c r="I39" s="38">
        <v>86172414</v>
      </c>
      <c r="J39" s="35">
        <f>'CORTE OCTUBRE 31'!$H39-'CORTE OCTUBRE 31'!$I39</f>
        <v>14032532</v>
      </c>
      <c r="K39" s="13">
        <f t="shared" si="0"/>
        <v>0.85996168292930375</v>
      </c>
    </row>
    <row r="40" spans="1:11" ht="73.5" customHeight="1" x14ac:dyDescent="0.25">
      <c r="A40" s="14">
        <v>34</v>
      </c>
      <c r="B40" s="43" t="s">
        <v>183</v>
      </c>
      <c r="C40" s="46" t="s">
        <v>87</v>
      </c>
      <c r="D40" s="45" t="s">
        <v>184</v>
      </c>
      <c r="E40" s="35" t="s">
        <v>65</v>
      </c>
      <c r="F40" s="36" t="s">
        <v>85</v>
      </c>
      <c r="G40" s="38"/>
      <c r="H40" s="40">
        <f>4000000+3868691</f>
        <v>7868691</v>
      </c>
      <c r="I40" s="38">
        <v>7868691</v>
      </c>
      <c r="J40" s="35">
        <f>'CORTE OCTUBRE 31'!$H40-'CORTE OCTUBRE 31'!$I40</f>
        <v>0</v>
      </c>
      <c r="K40" s="13">
        <f t="shared" si="0"/>
        <v>1</v>
      </c>
    </row>
    <row r="41" spans="1:11" ht="55.5" customHeight="1" x14ac:dyDescent="0.25">
      <c r="A41" s="14">
        <v>35</v>
      </c>
      <c r="B41" s="34" t="s">
        <v>89</v>
      </c>
      <c r="C41" s="34" t="s">
        <v>90</v>
      </c>
      <c r="D41" s="34" t="s">
        <v>91</v>
      </c>
      <c r="E41" s="35" t="s">
        <v>65</v>
      </c>
      <c r="F41" s="36" t="s">
        <v>85</v>
      </c>
      <c r="G41" s="38">
        <v>149994100</v>
      </c>
      <c r="H41" s="40">
        <v>3222913</v>
      </c>
      <c r="I41" s="38">
        <v>2885516</v>
      </c>
      <c r="J41" s="35">
        <f>'CORTE OCTUBRE 31'!$H41-'CORTE OCTUBRE 31'!$I41</f>
        <v>337397</v>
      </c>
      <c r="K41" s="13">
        <f t="shared" si="0"/>
        <v>0.89531302892755715</v>
      </c>
    </row>
    <row r="42" spans="1:11" ht="45" x14ac:dyDescent="0.25">
      <c r="A42" s="14">
        <v>36</v>
      </c>
      <c r="B42" s="34" t="s">
        <v>92</v>
      </c>
      <c r="C42" s="34" t="s">
        <v>11</v>
      </c>
      <c r="D42" s="34" t="s">
        <v>93</v>
      </c>
      <c r="E42" s="35" t="s">
        <v>65</v>
      </c>
      <c r="F42" s="36" t="s">
        <v>85</v>
      </c>
      <c r="G42" s="38">
        <v>500000000</v>
      </c>
      <c r="H42" s="40">
        <v>469698724</v>
      </c>
      <c r="I42" s="38">
        <v>455288846</v>
      </c>
      <c r="J42" s="35">
        <f>'CORTE OCTUBRE 31'!$H42-'CORTE OCTUBRE 31'!$I42</f>
        <v>14409878</v>
      </c>
      <c r="K42" s="13">
        <f t="shared" si="0"/>
        <v>0.96932101948822835</v>
      </c>
    </row>
    <row r="43" spans="1:11" ht="54.75" customHeight="1" x14ac:dyDescent="0.25">
      <c r="A43" s="14">
        <v>37</v>
      </c>
      <c r="B43" s="34" t="s">
        <v>92</v>
      </c>
      <c r="C43" s="34" t="s">
        <v>11</v>
      </c>
      <c r="D43" s="34" t="s">
        <v>93</v>
      </c>
      <c r="E43" s="35" t="s">
        <v>65</v>
      </c>
      <c r="F43" s="36" t="s">
        <v>80</v>
      </c>
      <c r="G43" s="38"/>
      <c r="H43" s="40">
        <v>641326183</v>
      </c>
      <c r="I43" s="38">
        <v>72684982</v>
      </c>
      <c r="J43" s="35">
        <f>'CORTE OCTUBRE 31'!$H43-'CORTE OCTUBRE 31'!$I43</f>
        <v>568641201</v>
      </c>
      <c r="K43" s="13">
        <f t="shared" si="0"/>
        <v>0.11333543511352319</v>
      </c>
    </row>
    <row r="44" spans="1:11" ht="62.25" customHeight="1" x14ac:dyDescent="0.25">
      <c r="A44" s="14">
        <v>38</v>
      </c>
      <c r="B44" s="34" t="s">
        <v>94</v>
      </c>
      <c r="C44" s="34" t="s">
        <v>87</v>
      </c>
      <c r="D44" s="34" t="s">
        <v>95</v>
      </c>
      <c r="E44" s="35" t="s">
        <v>65</v>
      </c>
      <c r="F44" s="36" t="s">
        <v>96</v>
      </c>
      <c r="G44" s="38">
        <v>1563749599</v>
      </c>
      <c r="H44" s="40">
        <v>119183855</v>
      </c>
      <c r="I44" s="38">
        <v>98803007</v>
      </c>
      <c r="J44" s="35">
        <f>'CORTE OCTUBRE 31'!$H44-'CORTE OCTUBRE 31'!$I44</f>
        <v>20380848</v>
      </c>
      <c r="K44" s="13">
        <f t="shared" si="0"/>
        <v>0.82899657004717631</v>
      </c>
    </row>
    <row r="45" spans="1:11" ht="81.75" customHeight="1" x14ac:dyDescent="0.25">
      <c r="A45" s="14">
        <v>39</v>
      </c>
      <c r="B45" s="34" t="s">
        <v>97</v>
      </c>
      <c r="C45" s="34" t="s">
        <v>71</v>
      </c>
      <c r="D45" s="34" t="s">
        <v>98</v>
      </c>
      <c r="E45" s="35" t="s">
        <v>65</v>
      </c>
      <c r="F45" s="36" t="s">
        <v>96</v>
      </c>
      <c r="G45" s="38">
        <v>1374078980</v>
      </c>
      <c r="H45" s="40">
        <v>134888747</v>
      </c>
      <c r="I45" s="38">
        <v>0</v>
      </c>
      <c r="J45" s="35">
        <f>'CORTE OCTUBRE 31'!$H45-'CORTE OCTUBRE 31'!$I45</f>
        <v>134888747</v>
      </c>
      <c r="K45" s="13">
        <f t="shared" ref="K45:K49" si="5">I45/H45</f>
        <v>0</v>
      </c>
    </row>
    <row r="46" spans="1:11" ht="57.75" customHeight="1" x14ac:dyDescent="0.25">
      <c r="A46" s="14">
        <v>40</v>
      </c>
      <c r="B46" s="43" t="s">
        <v>206</v>
      </c>
      <c r="C46" s="46" t="s">
        <v>71</v>
      </c>
      <c r="D46" s="84" t="s">
        <v>207</v>
      </c>
      <c r="E46" s="35" t="s">
        <v>65</v>
      </c>
      <c r="F46" s="36" t="s">
        <v>85</v>
      </c>
      <c r="G46" s="38"/>
      <c r="H46" s="40">
        <v>3032100</v>
      </c>
      <c r="I46" s="38">
        <v>3032100</v>
      </c>
      <c r="J46" s="35">
        <f>H46-I46</f>
        <v>0</v>
      </c>
      <c r="K46" s="85">
        <f t="shared" si="5"/>
        <v>1</v>
      </c>
    </row>
    <row r="47" spans="1:11" ht="58.5" customHeight="1" x14ac:dyDescent="0.25">
      <c r="A47" s="14">
        <v>41</v>
      </c>
      <c r="B47" s="43" t="s">
        <v>214</v>
      </c>
      <c r="C47" s="46" t="s">
        <v>215</v>
      </c>
      <c r="D47" s="45" t="s">
        <v>216</v>
      </c>
      <c r="E47" s="35" t="s">
        <v>65</v>
      </c>
      <c r="F47" s="36" t="s">
        <v>85</v>
      </c>
      <c r="G47" s="10"/>
      <c r="H47" s="102">
        <v>130000000</v>
      </c>
      <c r="I47" s="10">
        <v>130000000</v>
      </c>
      <c r="J47" s="35">
        <f>H47-I47</f>
        <v>0</v>
      </c>
      <c r="K47" s="85">
        <f t="shared" si="5"/>
        <v>1</v>
      </c>
    </row>
    <row r="48" spans="1:11" ht="58.5" customHeight="1" x14ac:dyDescent="0.25">
      <c r="A48" s="14">
        <v>42</v>
      </c>
      <c r="B48" s="43" t="s">
        <v>219</v>
      </c>
      <c r="C48" s="34" t="s">
        <v>220</v>
      </c>
      <c r="D48" s="105" t="s">
        <v>221</v>
      </c>
      <c r="E48" s="106" t="s">
        <v>65</v>
      </c>
      <c r="F48" s="38" t="s">
        <v>80</v>
      </c>
      <c r="G48" s="10"/>
      <c r="H48" s="102">
        <v>1294810</v>
      </c>
      <c r="I48" s="10">
        <v>1294810</v>
      </c>
      <c r="J48" s="35">
        <f t="shared" ref="J48:J49" si="6">H48-I48</f>
        <v>0</v>
      </c>
      <c r="K48" s="85">
        <f t="shared" si="5"/>
        <v>1</v>
      </c>
    </row>
    <row r="49" spans="1:11" ht="69.75" customHeight="1" x14ac:dyDescent="0.25">
      <c r="A49" s="14">
        <v>43</v>
      </c>
      <c r="B49" s="43" t="s">
        <v>222</v>
      </c>
      <c r="C49" s="34" t="s">
        <v>220</v>
      </c>
      <c r="D49" s="105" t="s">
        <v>223</v>
      </c>
      <c r="E49" s="106" t="s">
        <v>65</v>
      </c>
      <c r="F49" s="38" t="s">
        <v>80</v>
      </c>
      <c r="G49" s="10"/>
      <c r="H49" s="102">
        <v>3596000</v>
      </c>
      <c r="I49" s="10">
        <v>3596000</v>
      </c>
      <c r="J49" s="35">
        <f t="shared" si="6"/>
        <v>0</v>
      </c>
      <c r="K49" s="85">
        <f t="shared" si="5"/>
        <v>1</v>
      </c>
    </row>
    <row r="50" spans="1:11" ht="24" customHeight="1" x14ac:dyDescent="0.25">
      <c r="A50" s="109"/>
      <c r="B50" s="110"/>
      <c r="C50" s="110"/>
      <c r="D50" s="110"/>
      <c r="E50" s="110"/>
      <c r="F50" s="111"/>
      <c r="G50" s="24"/>
      <c r="H50" s="25">
        <f>SUM(H35:H49)</f>
        <v>4263376237</v>
      </c>
      <c r="I50" s="25">
        <f t="shared" ref="I50:J50" si="7">SUM(I35:I49)</f>
        <v>2853188771</v>
      </c>
      <c r="J50" s="25">
        <f t="shared" si="7"/>
        <v>1410187466</v>
      </c>
      <c r="K50" s="86">
        <f>I50/H50</f>
        <v>0.66923222638396485</v>
      </c>
    </row>
    <row r="51" spans="1:11" ht="24.75" customHeight="1" x14ac:dyDescent="0.25">
      <c r="A51" s="112" t="s">
        <v>180</v>
      </c>
      <c r="B51" s="112"/>
      <c r="C51" s="112"/>
      <c r="D51" s="112"/>
      <c r="E51" s="112"/>
      <c r="F51" s="112"/>
      <c r="G51" s="26" t="e">
        <f>G19+G25+#REF!</f>
        <v>#REF!</v>
      </c>
      <c r="H51" s="26">
        <f>H26+H34+H50</f>
        <v>18322256116</v>
      </c>
      <c r="I51" s="26">
        <f>I26+I34+I50</f>
        <v>14335758974</v>
      </c>
      <c r="J51" s="26">
        <f>J26+J34+J50</f>
        <v>3986497142</v>
      </c>
      <c r="K51" s="27">
        <f>I51/H51</f>
        <v>0.78242323888711651</v>
      </c>
    </row>
    <row r="53" spans="1:11" x14ac:dyDescent="0.25">
      <c r="A53" s="107" t="s">
        <v>200</v>
      </c>
    </row>
    <row r="4456" spans="1:4" ht="30" x14ac:dyDescent="0.25">
      <c r="A4456" s="15" t="s">
        <v>99</v>
      </c>
      <c r="B4456" s="16" t="s">
        <v>100</v>
      </c>
      <c r="C4456" s="17" t="s">
        <v>101</v>
      </c>
      <c r="D4456" s="18" t="s">
        <v>102</v>
      </c>
    </row>
    <row r="4457" spans="1:4" ht="60" x14ac:dyDescent="0.25">
      <c r="A4457" s="15" t="s">
        <v>103</v>
      </c>
      <c r="B4457" s="16" t="s">
        <v>104</v>
      </c>
      <c r="C4457" s="17" t="s">
        <v>105</v>
      </c>
      <c r="D4457" s="18" t="s">
        <v>106</v>
      </c>
    </row>
    <row r="4458" spans="1:4" ht="135" x14ac:dyDescent="0.25">
      <c r="A4458" s="15" t="s">
        <v>107</v>
      </c>
      <c r="B4458" s="16" t="s">
        <v>108</v>
      </c>
      <c r="C4458" s="17" t="s">
        <v>109</v>
      </c>
      <c r="D4458" s="18" t="s">
        <v>110</v>
      </c>
    </row>
    <row r="4459" spans="1:4" ht="60" x14ac:dyDescent="0.25">
      <c r="A4459" s="15" t="s">
        <v>111</v>
      </c>
      <c r="B4459" s="16" t="s">
        <v>111</v>
      </c>
      <c r="C4459" s="17" t="s">
        <v>112</v>
      </c>
      <c r="D4459" s="18" t="s">
        <v>113</v>
      </c>
    </row>
    <row r="4460" spans="1:4" ht="60" x14ac:dyDescent="0.25">
      <c r="C4460" s="17" t="s">
        <v>114</v>
      </c>
      <c r="D4460" s="18" t="s">
        <v>115</v>
      </c>
    </row>
    <row r="4461" spans="1:4" ht="60" x14ac:dyDescent="0.25">
      <c r="C4461" s="17" t="s">
        <v>116</v>
      </c>
      <c r="D4461" s="18" t="s">
        <v>117</v>
      </c>
    </row>
    <row r="4462" spans="1:4" ht="75" x14ac:dyDescent="0.25">
      <c r="C4462" s="17" t="s">
        <v>118</v>
      </c>
      <c r="D4462" s="18" t="s">
        <v>119</v>
      </c>
    </row>
    <row r="4463" spans="1:4" ht="75" x14ac:dyDescent="0.25">
      <c r="C4463" s="17" t="s">
        <v>120</v>
      </c>
      <c r="D4463" s="18" t="s">
        <v>121</v>
      </c>
    </row>
    <row r="4464" spans="1:4" ht="105" x14ac:dyDescent="0.25">
      <c r="C4464" s="17" t="s">
        <v>122</v>
      </c>
      <c r="D4464" s="18" t="s">
        <v>123</v>
      </c>
    </row>
    <row r="4465" spans="3:4" ht="60" x14ac:dyDescent="0.25">
      <c r="C4465" s="17" t="s">
        <v>124</v>
      </c>
      <c r="D4465" s="18" t="s">
        <v>125</v>
      </c>
    </row>
    <row r="4466" spans="3:4" ht="30" x14ac:dyDescent="0.25">
      <c r="C4466" s="17" t="s">
        <v>111</v>
      </c>
      <c r="D4466" s="18" t="s">
        <v>126</v>
      </c>
    </row>
    <row r="4467" spans="3:4" ht="30" x14ac:dyDescent="0.25">
      <c r="D4467" s="18" t="s">
        <v>127</v>
      </c>
    </row>
    <row r="4468" spans="3:4" ht="45" x14ac:dyDescent="0.25">
      <c r="D4468" s="18" t="s">
        <v>128</v>
      </c>
    </row>
    <row r="4469" spans="3:4" ht="30" x14ac:dyDescent="0.25">
      <c r="D4469" s="18" t="s">
        <v>129</v>
      </c>
    </row>
    <row r="4470" spans="3:4" x14ac:dyDescent="0.25">
      <c r="D4470" s="18" t="s">
        <v>130</v>
      </c>
    </row>
    <row r="4471" spans="3:4" ht="45" x14ac:dyDescent="0.25">
      <c r="D4471" s="18" t="s">
        <v>131</v>
      </c>
    </row>
    <row r="4472" spans="3:4" x14ac:dyDescent="0.25">
      <c r="D4472" s="18" t="s">
        <v>132</v>
      </c>
    </row>
    <row r="4473" spans="3:4" x14ac:dyDescent="0.25">
      <c r="D4473" s="18" t="s">
        <v>133</v>
      </c>
    </row>
    <row r="4474" spans="3:4" ht="45" x14ac:dyDescent="0.25">
      <c r="D4474" s="18" t="s">
        <v>134</v>
      </c>
    </row>
    <row r="4475" spans="3:4" ht="30" x14ac:dyDescent="0.25">
      <c r="D4475" s="18" t="s">
        <v>135</v>
      </c>
    </row>
    <row r="4476" spans="3:4" ht="30" x14ac:dyDescent="0.25">
      <c r="D4476" s="18" t="s">
        <v>136</v>
      </c>
    </row>
    <row r="4477" spans="3:4" x14ac:dyDescent="0.25">
      <c r="D4477" s="18" t="s">
        <v>137</v>
      </c>
    </row>
    <row r="4478" spans="3:4" x14ac:dyDescent="0.25">
      <c r="D4478" s="18" t="s">
        <v>138</v>
      </c>
    </row>
    <row r="4479" spans="3:4" x14ac:dyDescent="0.25">
      <c r="D4479" s="18" t="s">
        <v>139</v>
      </c>
    </row>
    <row r="4480" spans="3:4" ht="30" x14ac:dyDescent="0.25">
      <c r="D4480" s="18" t="s">
        <v>140</v>
      </c>
    </row>
    <row r="4481" spans="4:4" ht="45" x14ac:dyDescent="0.25">
      <c r="D4481" s="18" t="s">
        <v>141</v>
      </c>
    </row>
    <row r="4482" spans="4:4" ht="30" x14ac:dyDescent="0.25">
      <c r="D4482" s="18" t="s">
        <v>142</v>
      </c>
    </row>
    <row r="4483" spans="4:4" ht="30" x14ac:dyDescent="0.25">
      <c r="D4483" s="18" t="s">
        <v>143</v>
      </c>
    </row>
    <row r="4484" spans="4:4" x14ac:dyDescent="0.25">
      <c r="D4484" s="18" t="s">
        <v>144</v>
      </c>
    </row>
    <row r="4485" spans="4:4" ht="30" x14ac:dyDescent="0.25">
      <c r="D4485" s="18" t="s">
        <v>145</v>
      </c>
    </row>
    <row r="4486" spans="4:4" ht="30" x14ac:dyDescent="0.25">
      <c r="D4486" s="18" t="s">
        <v>146</v>
      </c>
    </row>
    <row r="4487" spans="4:4" ht="30" x14ac:dyDescent="0.25">
      <c r="D4487" s="18" t="s">
        <v>147</v>
      </c>
    </row>
    <row r="4488" spans="4:4" ht="45" x14ac:dyDescent="0.25">
      <c r="D4488" s="18" t="s">
        <v>148</v>
      </c>
    </row>
    <row r="4489" spans="4:4" x14ac:dyDescent="0.25">
      <c r="D4489" s="18" t="s">
        <v>149</v>
      </c>
    </row>
    <row r="4490" spans="4:4" ht="45" x14ac:dyDescent="0.25">
      <c r="D4490" s="18" t="s">
        <v>150</v>
      </c>
    </row>
    <row r="4491" spans="4:4" x14ac:dyDescent="0.25">
      <c r="D4491" s="18" t="s">
        <v>151</v>
      </c>
    </row>
    <row r="4492" spans="4:4" x14ac:dyDescent="0.25">
      <c r="D4492" s="18" t="s">
        <v>152</v>
      </c>
    </row>
    <row r="4493" spans="4:4" x14ac:dyDescent="0.25">
      <c r="D4493" s="18" t="s">
        <v>153</v>
      </c>
    </row>
    <row r="4494" spans="4:4" ht="30" x14ac:dyDescent="0.25">
      <c r="D4494" s="18" t="s">
        <v>154</v>
      </c>
    </row>
    <row r="4495" spans="4:4" ht="30" x14ac:dyDescent="0.25">
      <c r="D4495" s="18" t="s">
        <v>155</v>
      </c>
    </row>
    <row r="4496" spans="4:4" x14ac:dyDescent="0.25">
      <c r="D4496" s="18" t="s">
        <v>156</v>
      </c>
    </row>
    <row r="4497" spans="4:4" x14ac:dyDescent="0.25">
      <c r="D4497" s="18" t="s">
        <v>157</v>
      </c>
    </row>
    <row r="4498" spans="4:4" ht="30" x14ac:dyDescent="0.25">
      <c r="D4498" s="18" t="s">
        <v>158</v>
      </c>
    </row>
    <row r="4499" spans="4:4" x14ac:dyDescent="0.25">
      <c r="D4499" s="18" t="s">
        <v>159</v>
      </c>
    </row>
    <row r="4500" spans="4:4" ht="30" x14ac:dyDescent="0.25">
      <c r="D4500" s="18" t="s">
        <v>160</v>
      </c>
    </row>
    <row r="4501" spans="4:4" ht="30" x14ac:dyDescent="0.25">
      <c r="D4501" s="18" t="s">
        <v>161</v>
      </c>
    </row>
    <row r="4502" spans="4:4" ht="30" x14ac:dyDescent="0.25">
      <c r="D4502" s="18" t="s">
        <v>162</v>
      </c>
    </row>
    <row r="4503" spans="4:4" ht="30" x14ac:dyDescent="0.25">
      <c r="D4503" s="18" t="s">
        <v>163</v>
      </c>
    </row>
    <row r="4504" spans="4:4" ht="30" x14ac:dyDescent="0.25">
      <c r="D4504" s="18" t="s">
        <v>164</v>
      </c>
    </row>
    <row r="4505" spans="4:4" ht="30" x14ac:dyDescent="0.25">
      <c r="D4505" s="18" t="s">
        <v>165</v>
      </c>
    </row>
    <row r="4506" spans="4:4" ht="30" x14ac:dyDescent="0.25">
      <c r="D4506" s="18" t="s">
        <v>166</v>
      </c>
    </row>
    <row r="4507" spans="4:4" ht="30" x14ac:dyDescent="0.25">
      <c r="D4507" s="18" t="s">
        <v>167</v>
      </c>
    </row>
    <row r="4508" spans="4:4" ht="30" x14ac:dyDescent="0.25">
      <c r="D4508" s="18" t="s">
        <v>168</v>
      </c>
    </row>
    <row r="4509" spans="4:4" ht="75" x14ac:dyDescent="0.25">
      <c r="D4509" s="18" t="s">
        <v>169</v>
      </c>
    </row>
    <row r="4510" spans="4:4" x14ac:dyDescent="0.25">
      <c r="D4510" s="18" t="s">
        <v>170</v>
      </c>
    </row>
    <row r="4511" spans="4:4" ht="30" x14ac:dyDescent="0.25">
      <c r="D4511" s="18" t="s">
        <v>171</v>
      </c>
    </row>
    <row r="4512" spans="4:4" ht="60" x14ac:dyDescent="0.25">
      <c r="D4512" s="18" t="s">
        <v>172</v>
      </c>
    </row>
    <row r="4513" spans="4:4" ht="30" x14ac:dyDescent="0.25">
      <c r="D4513" s="18" t="s">
        <v>173</v>
      </c>
    </row>
    <row r="4514" spans="4:4" ht="30" x14ac:dyDescent="0.25">
      <c r="D4514" s="18" t="s">
        <v>174</v>
      </c>
    </row>
    <row r="4515" spans="4:4" ht="30" x14ac:dyDescent="0.25">
      <c r="D4515" s="18" t="s">
        <v>175</v>
      </c>
    </row>
    <row r="4516" spans="4:4" x14ac:dyDescent="0.25">
      <c r="D4516" s="18" t="s">
        <v>176</v>
      </c>
    </row>
    <row r="4517" spans="4:4" x14ac:dyDescent="0.25">
      <c r="D4517" s="18" t="s">
        <v>111</v>
      </c>
    </row>
  </sheetData>
  <mergeCells count="7">
    <mergeCell ref="A1:K1"/>
    <mergeCell ref="A19:F19"/>
    <mergeCell ref="A25:F25"/>
    <mergeCell ref="A51:F51"/>
    <mergeCell ref="A34:F34"/>
    <mergeCell ref="A50:F50"/>
    <mergeCell ref="A26:F26"/>
  </mergeCells>
  <dataValidations count="1">
    <dataValidation type="list" allowBlank="1" showInputMessage="1" showErrorMessage="1" sqref="E3:E18 E20:E24 E27:E33 E35:E49">
      <formula1>"POAI,ADICIONADO"</formula1>
    </dataValidation>
  </dataValidations>
  <pageMargins left="0.51181102362204722" right="0.51181102362204722" top="0.35433070866141736" bottom="0.15748031496062992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33" sqref="D33"/>
    </sheetView>
  </sheetViews>
  <sheetFormatPr baseColWidth="10" defaultColWidth="23" defaultRowHeight="12.75" x14ac:dyDescent="0.25"/>
  <cols>
    <col min="1" max="1" width="26.7109375" style="47" customWidth="1"/>
    <col min="2" max="2" width="23" style="47"/>
    <col min="3" max="5" width="23" style="95"/>
    <col min="6" max="16384" width="23" style="47"/>
  </cols>
  <sheetData>
    <row r="1" spans="1:7" ht="15.75" x14ac:dyDescent="0.25">
      <c r="A1" s="122" t="s">
        <v>188</v>
      </c>
      <c r="B1" s="122"/>
      <c r="C1" s="122"/>
      <c r="D1" s="122"/>
      <c r="E1" s="122"/>
    </row>
    <row r="2" spans="1:7" x14ac:dyDescent="0.25">
      <c r="A2" s="123" t="s">
        <v>189</v>
      </c>
      <c r="B2" s="123"/>
      <c r="C2" s="123"/>
      <c r="D2" s="123"/>
      <c r="E2" s="123"/>
    </row>
    <row r="3" spans="1:7" ht="15" x14ac:dyDescent="0.25">
      <c r="A3" s="124" t="s">
        <v>218</v>
      </c>
      <c r="B3" s="124"/>
      <c r="C3" s="124"/>
      <c r="D3" s="124"/>
      <c r="E3" s="124"/>
    </row>
    <row r="4" spans="1:7" ht="13.5" thickBot="1" x14ac:dyDescent="0.3">
      <c r="A4" s="125"/>
      <c r="B4" s="125"/>
      <c r="C4" s="125"/>
      <c r="D4" s="125"/>
      <c r="E4" s="125"/>
    </row>
    <row r="5" spans="1:7" x14ac:dyDescent="0.25">
      <c r="A5" s="126" t="s">
        <v>190</v>
      </c>
      <c r="B5" s="128" t="s">
        <v>191</v>
      </c>
      <c r="C5" s="128"/>
      <c r="D5" s="128"/>
      <c r="E5" s="129"/>
    </row>
    <row r="6" spans="1:7" ht="13.5" thickBot="1" x14ac:dyDescent="0.3">
      <c r="A6" s="127"/>
      <c r="B6" s="48" t="s">
        <v>52</v>
      </c>
      <c r="C6" s="48" t="s">
        <v>192</v>
      </c>
      <c r="D6" s="48" t="s">
        <v>193</v>
      </c>
      <c r="E6" s="49" t="s">
        <v>194</v>
      </c>
    </row>
    <row r="7" spans="1:7" s="52" customFormat="1" ht="25.5" x14ac:dyDescent="0.25">
      <c r="A7" s="50" t="s">
        <v>195</v>
      </c>
      <c r="B7" s="87">
        <v>1321800469</v>
      </c>
      <c r="C7" s="87"/>
      <c r="D7" s="87">
        <v>10800000000</v>
      </c>
      <c r="E7" s="89">
        <f>SUM(B7:B7:C7:D7)</f>
        <v>12121800469</v>
      </c>
      <c r="G7" s="53"/>
    </row>
    <row r="8" spans="1:7" s="57" customFormat="1" x14ac:dyDescent="0.25">
      <c r="A8" s="54" t="s">
        <v>196</v>
      </c>
      <c r="B8" s="88">
        <v>1149462529</v>
      </c>
      <c r="C8" s="88"/>
      <c r="D8" s="88">
        <v>8586933668</v>
      </c>
      <c r="E8" s="90">
        <f>SUM(B8:B8:C8:D8)</f>
        <v>9736396197</v>
      </c>
      <c r="F8" s="55"/>
      <c r="G8" s="56"/>
    </row>
    <row r="9" spans="1:7" s="60" customFormat="1" x14ac:dyDescent="0.25">
      <c r="A9" s="96"/>
      <c r="B9" s="97">
        <f>B8/B7</f>
        <v>0.86961879342471315</v>
      </c>
      <c r="C9" s="97"/>
      <c r="D9" s="97">
        <f>D8/D7</f>
        <v>0.79508645074074069</v>
      </c>
      <c r="E9" s="94">
        <f>E8/E7</f>
        <v>0.80321369930973741</v>
      </c>
      <c r="G9" s="61"/>
    </row>
    <row r="10" spans="1:7" x14ac:dyDescent="0.25">
      <c r="A10" s="131"/>
      <c r="B10" s="131"/>
      <c r="C10" s="131"/>
      <c r="D10" s="131"/>
      <c r="E10" s="131"/>
      <c r="G10" s="64"/>
    </row>
    <row r="11" spans="1:7" s="52" customFormat="1" x14ac:dyDescent="0.25">
      <c r="A11" s="99" t="s">
        <v>197</v>
      </c>
      <c r="B11" s="51"/>
      <c r="C11" s="87">
        <v>4263376237</v>
      </c>
      <c r="D11" s="87">
        <v>1937079410</v>
      </c>
      <c r="E11" s="89">
        <f>B11+F19+C11+D11</f>
        <v>6200455647</v>
      </c>
      <c r="F11" s="53"/>
      <c r="G11" s="53"/>
    </row>
    <row r="12" spans="1:7" s="57" customFormat="1" x14ac:dyDescent="0.25">
      <c r="A12" s="66" t="s">
        <v>198</v>
      </c>
      <c r="B12" s="67"/>
      <c r="C12" s="92">
        <v>2853188771</v>
      </c>
      <c r="D12" s="92">
        <v>1746174006</v>
      </c>
      <c r="E12" s="100">
        <f>B12+C12+D12</f>
        <v>4599362777</v>
      </c>
      <c r="F12" s="56"/>
      <c r="G12" s="56"/>
    </row>
    <row r="13" spans="1:7" s="60" customFormat="1" ht="13.5" thickBot="1" x14ac:dyDescent="0.3">
      <c r="A13" s="58"/>
      <c r="B13" s="68"/>
      <c r="C13" s="59">
        <f t="shared" ref="C13:D13" si="0">C12/C11</f>
        <v>0.66923222638396485</v>
      </c>
      <c r="D13" s="59">
        <f t="shared" si="0"/>
        <v>0.90144678477584972</v>
      </c>
      <c r="E13" s="94">
        <f>E12/E11</f>
        <v>0.74177819161166558</v>
      </c>
      <c r="G13" s="61"/>
    </row>
    <row r="14" spans="1:7" ht="13.5" thickBot="1" x14ac:dyDescent="0.3">
      <c r="A14" s="62"/>
      <c r="B14" s="63"/>
      <c r="C14" s="98"/>
      <c r="D14" s="98"/>
      <c r="E14" s="88"/>
      <c r="G14" s="64"/>
    </row>
    <row r="15" spans="1:7" s="52" customFormat="1" x14ac:dyDescent="0.25">
      <c r="A15" s="65" t="s">
        <v>208</v>
      </c>
      <c r="B15" s="91">
        <f>B7+B11</f>
        <v>1321800469</v>
      </c>
      <c r="C15" s="91">
        <f>C7+C11</f>
        <v>4263376237</v>
      </c>
      <c r="D15" s="91">
        <f>D7+D11</f>
        <v>12737079410</v>
      </c>
      <c r="E15" s="89">
        <f>SUM(B15:D15)</f>
        <v>18322256116</v>
      </c>
      <c r="F15" s="53"/>
      <c r="G15" s="53"/>
    </row>
    <row r="16" spans="1:7" s="57" customFormat="1" x14ac:dyDescent="0.25">
      <c r="A16" s="66" t="s">
        <v>199</v>
      </c>
      <c r="B16" s="92">
        <f>B8+B12</f>
        <v>1149462529</v>
      </c>
      <c r="C16" s="92">
        <f t="shared" ref="C16:D16" si="1">C8+C12</f>
        <v>2853188771</v>
      </c>
      <c r="D16" s="92">
        <f t="shared" si="1"/>
        <v>10333107674</v>
      </c>
      <c r="E16" s="93">
        <f>SUM(B16:D16)</f>
        <v>14335758974</v>
      </c>
      <c r="F16" s="56"/>
      <c r="G16" s="56"/>
    </row>
    <row r="17" spans="1:9" s="70" customFormat="1" x14ac:dyDescent="0.25">
      <c r="A17" s="96"/>
      <c r="B17" s="97">
        <f>B16/B15</f>
        <v>0.86961879342471315</v>
      </c>
      <c r="C17" s="97">
        <f t="shared" ref="C17:E17" si="2">C16/C15</f>
        <v>0.66923222638396485</v>
      </c>
      <c r="D17" s="97">
        <f t="shared" si="2"/>
        <v>0.81126193386902967</v>
      </c>
      <c r="E17" s="94">
        <f t="shared" si="2"/>
        <v>0.78242323888711651</v>
      </c>
      <c r="F17" s="69"/>
    </row>
    <row r="18" spans="1:9" x14ac:dyDescent="0.25">
      <c r="A18" s="130"/>
      <c r="B18" s="130"/>
      <c r="C18" s="130"/>
      <c r="D18" s="130"/>
      <c r="E18" s="130"/>
      <c r="I18" s="64"/>
    </row>
    <row r="19" spans="1:9" x14ac:dyDescent="0.25">
      <c r="A19" s="116" t="s">
        <v>224</v>
      </c>
      <c r="B19" s="117"/>
      <c r="C19" s="117"/>
      <c r="D19" s="117"/>
      <c r="E19" s="118"/>
    </row>
    <row r="20" spans="1:9" x14ac:dyDescent="0.25">
      <c r="A20" s="116"/>
      <c r="B20" s="117"/>
      <c r="C20" s="117"/>
      <c r="D20" s="117"/>
      <c r="E20" s="118"/>
    </row>
    <row r="21" spans="1:9" x14ac:dyDescent="0.25">
      <c r="A21" s="116"/>
      <c r="B21" s="117"/>
      <c r="C21" s="117"/>
      <c r="D21" s="117"/>
      <c r="E21" s="118"/>
      <c r="G21" s="64"/>
    </row>
    <row r="22" spans="1:9" x14ac:dyDescent="0.25">
      <c r="A22" s="116"/>
      <c r="B22" s="117"/>
      <c r="C22" s="117"/>
      <c r="D22" s="117"/>
      <c r="E22" s="118"/>
    </row>
    <row r="23" spans="1:9" x14ac:dyDescent="0.25">
      <c r="A23" s="116"/>
      <c r="B23" s="117"/>
      <c r="C23" s="117"/>
      <c r="D23" s="117"/>
      <c r="E23" s="118"/>
    </row>
    <row r="24" spans="1:9" x14ac:dyDescent="0.25">
      <c r="A24" s="116"/>
      <c r="B24" s="117"/>
      <c r="C24" s="117"/>
      <c r="D24" s="117"/>
      <c r="E24" s="118"/>
      <c r="F24" s="64"/>
    </row>
    <row r="25" spans="1:9" x14ac:dyDescent="0.25">
      <c r="A25" s="116"/>
      <c r="B25" s="117"/>
      <c r="C25" s="117"/>
      <c r="D25" s="117"/>
      <c r="E25" s="118"/>
    </row>
    <row r="26" spans="1:9" x14ac:dyDescent="0.25">
      <c r="A26" s="116"/>
      <c r="B26" s="117"/>
      <c r="C26" s="117"/>
      <c r="D26" s="117"/>
      <c r="E26" s="118"/>
    </row>
    <row r="27" spans="1:9" ht="9.75" customHeight="1" thickBot="1" x14ac:dyDescent="0.3">
      <c r="A27" s="119"/>
      <c r="B27" s="120"/>
      <c r="C27" s="120"/>
      <c r="D27" s="120"/>
      <c r="E27" s="121"/>
    </row>
    <row r="29" spans="1:9" x14ac:dyDescent="0.25">
      <c r="A29" s="71" t="s">
        <v>200</v>
      </c>
    </row>
  </sheetData>
  <mergeCells count="9">
    <mergeCell ref="A19:E27"/>
    <mergeCell ref="A1:E1"/>
    <mergeCell ref="A2:E2"/>
    <mergeCell ref="A3:E3"/>
    <mergeCell ref="A4:E4"/>
    <mergeCell ref="A5:A6"/>
    <mergeCell ref="B5:E5"/>
    <mergeCell ref="A18:E18"/>
    <mergeCell ref="A10:E1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17" sqref="E17"/>
    </sheetView>
  </sheetViews>
  <sheetFormatPr baseColWidth="10" defaultRowHeight="15" x14ac:dyDescent="0.25"/>
  <cols>
    <col min="1" max="1" width="20.140625" customWidth="1"/>
    <col min="2" max="3" width="17.85546875" bestFit="1" customWidth="1"/>
  </cols>
  <sheetData>
    <row r="1" spans="1:4" x14ac:dyDescent="0.25">
      <c r="A1" s="132" t="s">
        <v>203</v>
      </c>
      <c r="B1" s="132"/>
      <c r="C1" s="132"/>
      <c r="D1" s="132"/>
    </row>
    <row r="2" spans="1:4" ht="30" x14ac:dyDescent="0.25">
      <c r="A2" s="73" t="s">
        <v>191</v>
      </c>
      <c r="B2" s="73" t="s">
        <v>204</v>
      </c>
      <c r="C2" s="73" t="s">
        <v>198</v>
      </c>
      <c r="D2" s="73" t="s">
        <v>205</v>
      </c>
    </row>
    <row r="3" spans="1:4" x14ac:dyDescent="0.25">
      <c r="A3" s="74" t="s">
        <v>201</v>
      </c>
      <c r="B3" s="75">
        <v>4263376237</v>
      </c>
      <c r="C3" s="75">
        <v>2853188771</v>
      </c>
      <c r="D3" s="76">
        <f>C3/B3</f>
        <v>0.66923222638396485</v>
      </c>
    </row>
    <row r="4" spans="1:4" x14ac:dyDescent="0.25">
      <c r="A4" s="74" t="s">
        <v>209</v>
      </c>
      <c r="B4" s="75">
        <v>1937079410</v>
      </c>
      <c r="C4" s="75">
        <v>1746174006</v>
      </c>
      <c r="D4" s="76">
        <f>C4/B4</f>
        <v>0.90144678477584972</v>
      </c>
    </row>
    <row r="5" spans="1:4" x14ac:dyDescent="0.25">
      <c r="A5" s="77" t="s">
        <v>194</v>
      </c>
      <c r="B5" s="78">
        <f>B3+B4</f>
        <v>6200455647</v>
      </c>
      <c r="C5" s="78">
        <f>C3+C4</f>
        <v>4599362777</v>
      </c>
      <c r="D5" s="80">
        <f>C5/B5</f>
        <v>0.74177819161166558</v>
      </c>
    </row>
    <row r="7" spans="1:4" x14ac:dyDescent="0.25">
      <c r="A7" s="132" t="s">
        <v>211</v>
      </c>
      <c r="B7" s="132"/>
      <c r="C7" s="132"/>
      <c r="D7" s="132"/>
    </row>
    <row r="8" spans="1:4" ht="30" x14ac:dyDescent="0.25">
      <c r="A8" s="73" t="s">
        <v>191</v>
      </c>
      <c r="B8" s="73" t="s">
        <v>204</v>
      </c>
      <c r="C8" s="73" t="s">
        <v>198</v>
      </c>
      <c r="D8" s="73" t="s">
        <v>205</v>
      </c>
    </row>
    <row r="9" spans="1:4" x14ac:dyDescent="0.25">
      <c r="A9" s="74" t="s">
        <v>209</v>
      </c>
      <c r="B9" s="75">
        <v>10800000000</v>
      </c>
      <c r="C9" s="75">
        <v>8586933668</v>
      </c>
      <c r="D9" s="79">
        <f t="shared" ref="D9:D10" si="0">C9/B9</f>
        <v>0.79508645074074069</v>
      </c>
    </row>
    <row r="10" spans="1:4" x14ac:dyDescent="0.25">
      <c r="A10" s="74" t="s">
        <v>52</v>
      </c>
      <c r="B10" s="75">
        <v>1321800469</v>
      </c>
      <c r="C10" s="75">
        <v>1149462529</v>
      </c>
      <c r="D10" s="79">
        <f t="shared" si="0"/>
        <v>0.86961879342471315</v>
      </c>
    </row>
    <row r="11" spans="1:4" x14ac:dyDescent="0.25">
      <c r="A11" s="77" t="s">
        <v>194</v>
      </c>
      <c r="B11" s="78">
        <f>B9+B10</f>
        <v>12121800469</v>
      </c>
      <c r="C11" s="78">
        <f>C9+C10</f>
        <v>9736396197</v>
      </c>
      <c r="D11" s="80">
        <f>C11/B11</f>
        <v>0.80321369930973741</v>
      </c>
    </row>
    <row r="13" spans="1:4" x14ac:dyDescent="0.25">
      <c r="A13" t="s">
        <v>202</v>
      </c>
      <c r="B13" s="72">
        <f>B5+B11</f>
        <v>18322256116</v>
      </c>
      <c r="C13" s="72">
        <f>C5+C11</f>
        <v>14335758974</v>
      </c>
      <c r="D13" s="81">
        <f>C13/B13</f>
        <v>0.78242323888711651</v>
      </c>
    </row>
    <row r="16" spans="1:4" x14ac:dyDescent="0.25">
      <c r="B16" s="72"/>
      <c r="C16" s="72"/>
    </row>
    <row r="18" spans="2:2" x14ac:dyDescent="0.25">
      <c r="B18" s="72"/>
    </row>
  </sheetData>
  <mergeCells count="2">
    <mergeCell ref="A1:D1"/>
    <mergeCell ref="A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5" sqref="C15"/>
    </sheetView>
  </sheetViews>
  <sheetFormatPr baseColWidth="10" defaultRowHeight="15" x14ac:dyDescent="0.25"/>
  <cols>
    <col min="1" max="1" width="20.7109375" customWidth="1"/>
    <col min="2" max="2" width="21.5703125" customWidth="1"/>
  </cols>
  <sheetData>
    <row r="1" spans="1:2" x14ac:dyDescent="0.25">
      <c r="A1" s="133" t="s">
        <v>210</v>
      </c>
      <c r="B1" s="133"/>
    </row>
    <row r="2" spans="1:2" x14ac:dyDescent="0.25">
      <c r="A2" s="82" t="s">
        <v>5</v>
      </c>
      <c r="B2" s="82" t="s">
        <v>198</v>
      </c>
    </row>
    <row r="3" spans="1:2" x14ac:dyDescent="0.25">
      <c r="A3" s="74" t="s">
        <v>209</v>
      </c>
      <c r="B3" s="75">
        <v>10333107674</v>
      </c>
    </row>
    <row r="4" spans="1:2" x14ac:dyDescent="0.25">
      <c r="A4" s="74" t="s">
        <v>201</v>
      </c>
      <c r="B4" s="75">
        <v>2853188771</v>
      </c>
    </row>
    <row r="5" spans="1:2" x14ac:dyDescent="0.25">
      <c r="A5" s="74" t="s">
        <v>52</v>
      </c>
      <c r="B5" s="75">
        <v>1149462529</v>
      </c>
    </row>
    <row r="6" spans="1:2" x14ac:dyDescent="0.25">
      <c r="A6" s="83" t="s">
        <v>194</v>
      </c>
      <c r="B6" s="78">
        <f>SUM(B3:B5)</f>
        <v>14335758974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CORTE OCTUBRE 31</vt:lpstr>
      <vt:lpstr>RESUMEN</vt:lpstr>
      <vt:lpstr>GRAFICO 1.</vt:lpstr>
      <vt:lpstr>GRAFICO 2,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Enerieth Benjumea Urrea</dc:creator>
  <cp:lastModifiedBy>yudy</cp:lastModifiedBy>
  <cp:lastPrinted>2017-11-29T17:00:09Z</cp:lastPrinted>
  <dcterms:created xsi:type="dcterms:W3CDTF">2017-05-30T18:59:49Z</dcterms:created>
  <dcterms:modified xsi:type="dcterms:W3CDTF">2017-12-21T15:35:41Z</dcterms:modified>
</cp:coreProperties>
</file>